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UBBAGIAN PROGRAM DAN KEUANGAN\Laporan Triwulan\LAPORAN TRIWULAN 2025 DKBP3A\"/>
    </mc:Choice>
  </mc:AlternateContent>
  <xr:revisionPtr revIDLastSave="0" documentId="13_ncr:1_{0E5F0937-E59C-489F-9072-81095DB5C0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valuasi Triwulan 2" sheetId="6" r:id="rId1"/>
    <sheet name="Sheet1" sheetId="8" state="hidden" r:id="rId2"/>
    <sheet name="CAPAIAN KINERJA SASARAN" sheetId="7" state="hidden" r:id="rId3"/>
    <sheet name="Evaluasi Triwulan II" sheetId="4" state="hidden" r:id="rId4"/>
    <sheet name="Renja Triwulan (2)" sheetId="2" state="hidden" r:id="rId5"/>
  </sheets>
  <definedNames>
    <definedName name="_xlnm.Print_Area" localSheetId="0">'Evaluasi Triwulan 2'!$A$4:$AC$267</definedName>
    <definedName name="_xlnm.Print_Area" localSheetId="3">'Evaluasi Triwulan II'!$A$5:$AD$281</definedName>
    <definedName name="_xlnm.Print_Area" localSheetId="4">'Renja Triwulan (2)'!$A$5:$AD$281</definedName>
    <definedName name="_xlnm.Print_Titles" localSheetId="0">'Evaluasi Triwulan 2'!$8:$11</definedName>
    <definedName name="_xlnm.Print_Titles" localSheetId="3">'Evaluasi Triwulan II'!$13:$16</definedName>
    <definedName name="_xlnm.Print_Titles" localSheetId="4">'Renja Triwulan (2)'!$13:$16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6" i="6" l="1"/>
  <c r="P248" i="6"/>
  <c r="P246" i="6" s="1"/>
  <c r="P237" i="6"/>
  <c r="P216" i="6"/>
  <c r="P223" i="6"/>
  <c r="P203" i="6"/>
  <c r="P188" i="6"/>
  <c r="P168" i="6" s="1"/>
  <c r="P170" i="6"/>
  <c r="P151" i="6"/>
  <c r="P150" i="6"/>
  <c r="O151" i="6"/>
  <c r="O150" i="6"/>
  <c r="P141" i="6"/>
  <c r="P135" i="6" s="1"/>
  <c r="P119" i="6"/>
  <c r="P118" i="6" s="1"/>
  <c r="P104" i="6"/>
  <c r="P109" i="6"/>
  <c r="P99" i="6"/>
  <c r="P85" i="6"/>
  <c r="P78" i="6"/>
  <c r="V26" i="6"/>
  <c r="V25" i="6"/>
  <c r="P25" i="6"/>
  <c r="P66" i="6"/>
  <c r="P60" i="6"/>
  <c r="P52" i="6"/>
  <c r="P43" i="6"/>
  <c r="P35" i="6"/>
  <c r="P31" i="6"/>
  <c r="P18" i="6"/>
  <c r="X254" i="6"/>
  <c r="L31" i="6"/>
  <c r="M35" i="6"/>
  <c r="M31" i="6"/>
  <c r="M127" i="6"/>
  <c r="M126" i="6" s="1"/>
  <c r="M170" i="6"/>
  <c r="M203" i="6"/>
  <c r="M248" i="6"/>
  <c r="M189" i="6"/>
  <c r="U185" i="6"/>
  <c r="M160" i="6"/>
  <c r="M156" i="6"/>
  <c r="M151" i="6"/>
  <c r="M150" i="6" s="1"/>
  <c r="M136" i="6"/>
  <c r="M109" i="6"/>
  <c r="M99" i="6"/>
  <c r="P201" i="6" l="1"/>
  <c r="P76" i="6"/>
  <c r="V76" i="6" s="1"/>
  <c r="P14" i="6"/>
  <c r="M98" i="6"/>
  <c r="P13" i="6" l="1"/>
  <c r="P12" i="6" s="1"/>
  <c r="V185" i="6"/>
  <c r="L25" i="6"/>
  <c r="G247" i="6"/>
  <c r="J248" i="6"/>
  <c r="L256" i="6"/>
  <c r="G248" i="6"/>
  <c r="J203" i="6"/>
  <c r="G203" i="6"/>
  <c r="L170" i="6"/>
  <c r="U234" i="6"/>
  <c r="U233" i="6"/>
  <c r="U232" i="6"/>
  <c r="U230" i="6"/>
  <c r="U71" i="6"/>
  <c r="U70" i="6"/>
  <c r="U69" i="6"/>
  <c r="U68" i="6"/>
  <c r="U63" i="6"/>
  <c r="U62" i="6"/>
  <c r="U61" i="6"/>
  <c r="U54" i="6"/>
  <c r="U57" i="6"/>
  <c r="U56" i="6"/>
  <c r="U55" i="6"/>
  <c r="U53" i="6"/>
  <c r="U28" i="6"/>
  <c r="U27" i="6"/>
  <c r="U22" i="6"/>
  <c r="U21" i="6"/>
  <c r="W21" i="6" s="1"/>
  <c r="N256" i="6"/>
  <c r="N248" i="6"/>
  <c r="N237" i="6"/>
  <c r="N223" i="6"/>
  <c r="N216" i="6"/>
  <c r="N203" i="6"/>
  <c r="N188" i="6"/>
  <c r="N170" i="6"/>
  <c r="N160" i="6"/>
  <c r="N156" i="6"/>
  <c r="N151" i="6"/>
  <c r="N150" i="6" s="1"/>
  <c r="N141" i="6"/>
  <c r="N136" i="6"/>
  <c r="N127" i="6"/>
  <c r="N126" i="6" s="1"/>
  <c r="N119" i="6"/>
  <c r="N118" i="6" s="1"/>
  <c r="N109" i="6"/>
  <c r="N104" i="6"/>
  <c r="N99" i="6"/>
  <c r="N85" i="6"/>
  <c r="N78" i="6"/>
  <c r="N66" i="6"/>
  <c r="N60" i="6"/>
  <c r="N52" i="6"/>
  <c r="N43" i="6"/>
  <c r="N35" i="6"/>
  <c r="N31" i="6"/>
  <c r="N25" i="6"/>
  <c r="N18" i="6"/>
  <c r="U240" i="6"/>
  <c r="W240" i="6" s="1"/>
  <c r="U241" i="6"/>
  <c r="W237" i="6"/>
  <c r="W209" i="6"/>
  <c r="U191" i="6"/>
  <c r="U192" i="6"/>
  <c r="U193" i="6"/>
  <c r="U194" i="6"/>
  <c r="U195" i="6"/>
  <c r="U196" i="6"/>
  <c r="U172" i="6"/>
  <c r="U173" i="6"/>
  <c r="U174" i="6"/>
  <c r="U175" i="6"/>
  <c r="U176" i="6"/>
  <c r="U177" i="6"/>
  <c r="U178" i="6"/>
  <c r="U179" i="6"/>
  <c r="U180" i="6"/>
  <c r="U181" i="6"/>
  <c r="U182" i="6"/>
  <c r="U183" i="6"/>
  <c r="U184" i="6"/>
  <c r="U157" i="6"/>
  <c r="U156" i="6"/>
  <c r="U151" i="6"/>
  <c r="U152" i="6"/>
  <c r="U153" i="6"/>
  <c r="U143" i="6"/>
  <c r="U144" i="6"/>
  <c r="U119" i="6"/>
  <c r="U120" i="6"/>
  <c r="U121" i="6"/>
  <c r="U87" i="6"/>
  <c r="U79" i="6"/>
  <c r="U81" i="6"/>
  <c r="U82" i="6"/>
  <c r="U78" i="6"/>
  <c r="U45" i="6"/>
  <c r="U46" i="6"/>
  <c r="U47" i="6"/>
  <c r="U49" i="6"/>
  <c r="U44" i="6"/>
  <c r="U43" i="6"/>
  <c r="V251" i="6"/>
  <c r="Z251" i="6" s="1"/>
  <c r="U251" i="6"/>
  <c r="Y251" i="6" s="1"/>
  <c r="AA251" i="6" s="1"/>
  <c r="N246" i="6" l="1"/>
  <c r="N201" i="6"/>
  <c r="N168" i="6"/>
  <c r="N98" i="6"/>
  <c r="N135" i="6"/>
  <c r="N76" i="6"/>
  <c r="N14" i="6"/>
  <c r="V14" i="6" s="1"/>
  <c r="W251" i="6"/>
  <c r="N167" i="6" l="1"/>
  <c r="N13" i="6"/>
  <c r="L248" i="6"/>
  <c r="L246" i="6" s="1"/>
  <c r="L203" i="6"/>
  <c r="N12" i="6" l="1"/>
  <c r="Y14" i="6"/>
  <c r="W15" i="6"/>
  <c r="W16" i="6"/>
  <c r="W17" i="6"/>
  <c r="V18" i="6"/>
  <c r="W18" i="6"/>
  <c r="W19" i="6"/>
  <c r="W20" i="6"/>
  <c r="V21" i="6"/>
  <c r="V22" i="6"/>
  <c r="W14" i="6" l="1"/>
  <c r="W151" i="6"/>
  <c r="W135" i="6"/>
  <c r="Y135" i="6" s="1"/>
  <c r="AA135" i="6" s="1"/>
  <c r="V190" i="6"/>
  <c r="U250" i="6"/>
  <c r="W165" i="6" l="1"/>
  <c r="W86" i="6"/>
  <c r="U32" i="6"/>
  <c r="W27" i="6"/>
  <c r="W26" i="6"/>
  <c r="W29" i="6" s="1"/>
  <c r="V62" i="6" l="1"/>
  <c r="W79" i="6" l="1"/>
  <c r="W78" i="6"/>
  <c r="V79" i="6" l="1"/>
  <c r="U231" i="6"/>
  <c r="W231" i="6" s="1"/>
  <c r="V231" i="6"/>
  <c r="U226" i="6"/>
  <c r="W226" i="6" s="1"/>
  <c r="W235" i="6" s="1"/>
  <c r="V226" i="6"/>
  <c r="G223" i="6"/>
  <c r="J223" i="6"/>
  <c r="L223" i="6"/>
  <c r="U223" i="6"/>
  <c r="W223" i="6" s="1"/>
  <c r="U224" i="6"/>
  <c r="W224" i="6" s="1"/>
  <c r="V224" i="6"/>
  <c r="V240" i="6"/>
  <c r="V241" i="6"/>
  <c r="Z241" i="6" s="1"/>
  <c r="AB241" i="6" s="1"/>
  <c r="V205" i="6"/>
  <c r="Z205" i="6" s="1"/>
  <c r="V259" i="6"/>
  <c r="X259" i="6" s="1"/>
  <c r="U259" i="6"/>
  <c r="Y259" i="6" s="1"/>
  <c r="AA259" i="6" s="1"/>
  <c r="V258" i="6"/>
  <c r="X258" i="6" s="1"/>
  <c r="U258" i="6"/>
  <c r="Y258" i="6" s="1"/>
  <c r="AA258" i="6" s="1"/>
  <c r="V257" i="6"/>
  <c r="X257" i="6" s="1"/>
  <c r="U257" i="6"/>
  <c r="Y257" i="6" s="1"/>
  <c r="AA257" i="6" s="1"/>
  <c r="U256" i="6"/>
  <c r="Y256" i="6" s="1"/>
  <c r="AA256" i="6" s="1"/>
  <c r="T256" i="6"/>
  <c r="R256" i="6"/>
  <c r="J256" i="6"/>
  <c r="G256" i="6"/>
  <c r="G246" i="6" s="1"/>
  <c r="V253" i="6"/>
  <c r="Z253" i="6" s="1"/>
  <c r="U253" i="6"/>
  <c r="Y253" i="6" s="1"/>
  <c r="AA253" i="6" s="1"/>
  <c r="V250" i="6"/>
  <c r="Z250" i="6" s="1"/>
  <c r="Z248" i="6" s="1"/>
  <c r="W250" i="6"/>
  <c r="W254" i="6" s="1"/>
  <c r="U249" i="6"/>
  <c r="Y249" i="6" s="1"/>
  <c r="AA249" i="6" s="1"/>
  <c r="L247" i="6"/>
  <c r="J247" i="6"/>
  <c r="U248" i="6"/>
  <c r="Y248" i="6" s="1"/>
  <c r="AA248" i="6" s="1"/>
  <c r="U247" i="6"/>
  <c r="Y247" i="6" s="1"/>
  <c r="AA247" i="6" s="1"/>
  <c r="U246" i="6"/>
  <c r="W246" i="6" s="1"/>
  <c r="Y241" i="6"/>
  <c r="AA241" i="6" s="1"/>
  <c r="AA240" i="6"/>
  <c r="W242" i="6"/>
  <c r="W243" i="6" s="1"/>
  <c r="V239" i="6"/>
  <c r="X239" i="6" s="1"/>
  <c r="U239" i="6"/>
  <c r="W239" i="6" s="1"/>
  <c r="V238" i="6"/>
  <c r="Z238" i="6" s="1"/>
  <c r="U238" i="6"/>
  <c r="W238" i="6" s="1"/>
  <c r="AA237" i="6"/>
  <c r="L237" i="6"/>
  <c r="J237" i="6"/>
  <c r="G237" i="6"/>
  <c r="Y234" i="6"/>
  <c r="AA234" i="6" s="1"/>
  <c r="W234" i="6"/>
  <c r="V234" i="6"/>
  <c r="Z234" i="6" s="1"/>
  <c r="AB234" i="6" s="1"/>
  <c r="Y233" i="6"/>
  <c r="AA233" i="6" s="1"/>
  <c r="W233" i="6"/>
  <c r="V233" i="6"/>
  <c r="X233" i="6" s="1"/>
  <c r="Y232" i="6"/>
  <c r="AA232" i="6" s="1"/>
  <c r="W232" i="6"/>
  <c r="V232" i="6"/>
  <c r="Z232" i="6" s="1"/>
  <c r="AB232" i="6" s="1"/>
  <c r="Y230" i="6"/>
  <c r="AA230" i="6" s="1"/>
  <c r="W230" i="6"/>
  <c r="V230" i="6"/>
  <c r="Z230" i="6" s="1"/>
  <c r="AB230" i="6" s="1"/>
  <c r="V229" i="6"/>
  <c r="U229" i="6"/>
  <c r="Y229" i="6" s="1"/>
  <c r="AA229" i="6" s="1"/>
  <c r="Y228" i="6"/>
  <c r="AA228" i="6" s="1"/>
  <c r="W228" i="6"/>
  <c r="V228" i="6"/>
  <c r="Y227" i="6"/>
  <c r="AA227" i="6" s="1"/>
  <c r="W227" i="6"/>
  <c r="V227" i="6"/>
  <c r="Z227" i="6" s="1"/>
  <c r="V225" i="6"/>
  <c r="X225" i="6" s="1"/>
  <c r="U225" i="6"/>
  <c r="Y225" i="6" s="1"/>
  <c r="AA225" i="6" s="1"/>
  <c r="AA220" i="6"/>
  <c r="V220" i="6"/>
  <c r="U220" i="6"/>
  <c r="W220" i="6" s="1"/>
  <c r="W221" i="6" s="1"/>
  <c r="W222" i="6" s="1"/>
  <c r="V219" i="6"/>
  <c r="U219" i="6"/>
  <c r="Y219" i="6" s="1"/>
  <c r="AA219" i="6" s="1"/>
  <c r="V218" i="6"/>
  <c r="U218" i="6"/>
  <c r="Y218" i="6" s="1"/>
  <c r="AA218" i="6" s="1"/>
  <c r="V217" i="6"/>
  <c r="U217" i="6"/>
  <c r="Y217" i="6" s="1"/>
  <c r="AA217" i="6" s="1"/>
  <c r="AA216" i="6"/>
  <c r="U216" i="6"/>
  <c r="W216" i="6" s="1"/>
  <c r="L216" i="6"/>
  <c r="J216" i="6"/>
  <c r="G216" i="6"/>
  <c r="AA213" i="6"/>
  <c r="V213" i="6"/>
  <c r="U213" i="6"/>
  <c r="W213" i="6" s="1"/>
  <c r="V212" i="6"/>
  <c r="X212" i="6" s="1"/>
  <c r="U212" i="6"/>
  <c r="V211" i="6"/>
  <c r="X211" i="6" s="1"/>
  <c r="U211" i="6"/>
  <c r="V210" i="6"/>
  <c r="Z210" i="6" s="1"/>
  <c r="U210" i="6"/>
  <c r="W210" i="6" s="1"/>
  <c r="V209" i="6"/>
  <c r="X209" i="6" s="1"/>
  <c r="V208" i="6"/>
  <c r="X208" i="6" s="1"/>
  <c r="U208" i="6"/>
  <c r="Y207" i="6"/>
  <c r="AA207" i="6" s="1"/>
  <c r="W207" i="6"/>
  <c r="V207" i="6"/>
  <c r="V206" i="6"/>
  <c r="U206" i="6"/>
  <c r="W206" i="6" s="1"/>
  <c r="U205" i="6"/>
  <c r="W205" i="6" s="1"/>
  <c r="U204" i="6"/>
  <c r="W204" i="6" s="1"/>
  <c r="J204" i="6"/>
  <c r="J202" i="6" s="1"/>
  <c r="G204" i="6"/>
  <c r="G202" i="6" s="1"/>
  <c r="U203" i="6"/>
  <c r="Y203" i="6" s="1"/>
  <c r="AA203" i="6" s="1"/>
  <c r="U202" i="6"/>
  <c r="Y202" i="6" s="1"/>
  <c r="AA202" i="6" s="1"/>
  <c r="AA201" i="6"/>
  <c r="U201" i="6"/>
  <c r="W201" i="6" s="1"/>
  <c r="V196" i="6"/>
  <c r="V195" i="6"/>
  <c r="V194" i="6"/>
  <c r="V193" i="6"/>
  <c r="Y193" i="6"/>
  <c r="AA193" i="6" s="1"/>
  <c r="V192" i="6"/>
  <c r="X192" i="6" s="1"/>
  <c r="Y192" i="6"/>
  <c r="AA192" i="6" s="1"/>
  <c r="V191" i="6"/>
  <c r="Y191" i="6"/>
  <c r="AA191" i="6" s="1"/>
  <c r="X190" i="6"/>
  <c r="U190" i="6"/>
  <c r="Y190" i="6" s="1"/>
  <c r="AA190" i="6" s="1"/>
  <c r="U189" i="6"/>
  <c r="W189" i="6" s="1"/>
  <c r="L189" i="6"/>
  <c r="J189" i="6"/>
  <c r="J169" i="6" s="1"/>
  <c r="G189" i="6"/>
  <c r="G169" i="6" s="1"/>
  <c r="W188" i="6"/>
  <c r="W199" i="6" s="1"/>
  <c r="L188" i="6"/>
  <c r="J188" i="6"/>
  <c r="J168" i="6" s="1"/>
  <c r="G188" i="6"/>
  <c r="V184" i="6"/>
  <c r="Z184" i="6" s="1"/>
  <c r="AB184" i="6" s="1"/>
  <c r="V183" i="6"/>
  <c r="Z183" i="6" s="1"/>
  <c r="AB183" i="6" s="1"/>
  <c r="V182" i="6"/>
  <c r="V181" i="6"/>
  <c r="V180" i="6"/>
  <c r="V179" i="6"/>
  <c r="X179" i="6" s="1"/>
  <c r="W179" i="6"/>
  <c r="V178" i="6"/>
  <c r="V177" i="6"/>
  <c r="V176" i="6"/>
  <c r="V175" i="6"/>
  <c r="W174" i="6"/>
  <c r="V173" i="6"/>
  <c r="Y173" i="6"/>
  <c r="AA173" i="6" s="1"/>
  <c r="V172" i="6"/>
  <c r="Y172" i="6"/>
  <c r="AA172" i="6" s="1"/>
  <c r="V171" i="6"/>
  <c r="U171" i="6"/>
  <c r="Y171" i="6" s="1"/>
  <c r="AA171" i="6" s="1"/>
  <c r="U170" i="6"/>
  <c r="Y170" i="6" s="1"/>
  <c r="AA170" i="6" s="1"/>
  <c r="G170" i="6"/>
  <c r="U169" i="6"/>
  <c r="W169" i="6" s="1"/>
  <c r="U168" i="6"/>
  <c r="W168" i="6" s="1"/>
  <c r="W166" i="6"/>
  <c r="V162" i="6"/>
  <c r="X162" i="6" s="1"/>
  <c r="U162" i="6"/>
  <c r="V161" i="6"/>
  <c r="X161" i="6" s="1"/>
  <c r="U161" i="6"/>
  <c r="U160" i="6"/>
  <c r="Y160" i="6" s="1"/>
  <c r="AA160" i="6" s="1"/>
  <c r="T160" i="6"/>
  <c r="R160" i="6"/>
  <c r="P160" i="6"/>
  <c r="L160" i="6"/>
  <c r="J160" i="6"/>
  <c r="G160" i="6"/>
  <c r="Y157" i="6"/>
  <c r="AA157" i="6" s="1"/>
  <c r="W157" i="6"/>
  <c r="W158" i="6" s="1"/>
  <c r="W159" i="6" s="1"/>
  <c r="V157" i="6"/>
  <c r="Y156" i="6"/>
  <c r="AA156" i="6" s="1"/>
  <c r="T156" i="6"/>
  <c r="R156" i="6"/>
  <c r="P156" i="6"/>
  <c r="L156" i="6"/>
  <c r="J156" i="6"/>
  <c r="G156" i="6"/>
  <c r="V153" i="6"/>
  <c r="W153" i="6"/>
  <c r="V152" i="6"/>
  <c r="X152" i="6" s="1"/>
  <c r="W152" i="6"/>
  <c r="Y151" i="6"/>
  <c r="AA151" i="6" s="1"/>
  <c r="L151" i="6"/>
  <c r="J151" i="6"/>
  <c r="G151" i="6"/>
  <c r="U150" i="6"/>
  <c r="V145" i="6"/>
  <c r="V144" i="6"/>
  <c r="Z144" i="6" s="1"/>
  <c r="AB144" i="6" s="1"/>
  <c r="Y144" i="6"/>
  <c r="AA144" i="6" s="1"/>
  <c r="V143" i="6"/>
  <c r="Z143" i="6" s="1"/>
  <c r="AB143" i="6" s="1"/>
  <c r="Y143" i="6"/>
  <c r="AA143" i="6" s="1"/>
  <c r="V142" i="6"/>
  <c r="Z142" i="6" s="1"/>
  <c r="U142" i="6"/>
  <c r="Y141" i="6"/>
  <c r="AA141" i="6" s="1"/>
  <c r="L141" i="6"/>
  <c r="L135" i="6" s="1"/>
  <c r="J141" i="6"/>
  <c r="J135" i="6" s="1"/>
  <c r="G141" i="6"/>
  <c r="G135" i="6" s="1"/>
  <c r="X139" i="6"/>
  <c r="X140" i="6" s="1"/>
  <c r="W139" i="6"/>
  <c r="W140" i="6" s="1"/>
  <c r="V138" i="6"/>
  <c r="Z138" i="6" s="1"/>
  <c r="AB138" i="6" s="1"/>
  <c r="U138" i="6"/>
  <c r="Y138" i="6" s="1"/>
  <c r="AA138" i="6" s="1"/>
  <c r="V137" i="6"/>
  <c r="Z137" i="6" s="1"/>
  <c r="U137" i="6"/>
  <c r="Y137" i="6" s="1"/>
  <c r="AA137" i="6" s="1"/>
  <c r="U136" i="6"/>
  <c r="Y136" i="6" s="1"/>
  <c r="AA136" i="6" s="1"/>
  <c r="L136" i="6"/>
  <c r="L134" i="6" s="1"/>
  <c r="J136" i="6"/>
  <c r="J134" i="6" s="1"/>
  <c r="G136" i="6"/>
  <c r="G134" i="6" s="1"/>
  <c r="U134" i="6"/>
  <c r="Y134" i="6" s="1"/>
  <c r="AA134" i="6" s="1"/>
  <c r="X132" i="6"/>
  <c r="X133" i="6" s="1"/>
  <c r="W132" i="6"/>
  <c r="W133" i="6" s="1"/>
  <c r="X130" i="6"/>
  <c r="X131" i="6" s="1"/>
  <c r="W130" i="6"/>
  <c r="W131" i="6" s="1"/>
  <c r="V129" i="6"/>
  <c r="Z129" i="6" s="1"/>
  <c r="AB129" i="6" s="1"/>
  <c r="U129" i="6"/>
  <c r="Y129" i="6" s="1"/>
  <c r="AA129" i="6" s="1"/>
  <c r="V128" i="6"/>
  <c r="Z128" i="6" s="1"/>
  <c r="AB128" i="6" s="1"/>
  <c r="U128" i="6"/>
  <c r="Y128" i="6" s="1"/>
  <c r="AA128" i="6" s="1"/>
  <c r="U127" i="6"/>
  <c r="Y127" i="6" s="1"/>
  <c r="AA127" i="6" s="1"/>
  <c r="T127" i="6"/>
  <c r="T126" i="6" s="1"/>
  <c r="R127" i="6"/>
  <c r="R126" i="6" s="1"/>
  <c r="P127" i="6"/>
  <c r="P126" i="6" s="1"/>
  <c r="L127" i="6"/>
  <c r="L126" i="6" s="1"/>
  <c r="J127" i="6"/>
  <c r="J126" i="6" s="1"/>
  <c r="G127" i="6"/>
  <c r="G126" i="6" s="1"/>
  <c r="U126" i="6"/>
  <c r="Y126" i="6" s="1"/>
  <c r="AA126" i="6" s="1"/>
  <c r="V121" i="6"/>
  <c r="X121" i="6" s="1"/>
  <c r="Y120" i="6"/>
  <c r="AA120" i="6" s="1"/>
  <c r="V120" i="6"/>
  <c r="Z120" i="6" s="1"/>
  <c r="Y119" i="6"/>
  <c r="AA119" i="6" s="1"/>
  <c r="L119" i="6"/>
  <c r="L118" i="6" s="1"/>
  <c r="J119" i="6"/>
  <c r="J118" i="6" s="1"/>
  <c r="G119" i="6"/>
  <c r="G118" i="6" s="1"/>
  <c r="U118" i="6"/>
  <c r="Y118" i="6" s="1"/>
  <c r="AA118" i="6" s="1"/>
  <c r="X114" i="6"/>
  <c r="X115" i="6" s="1"/>
  <c r="W114" i="6"/>
  <c r="W115" i="6" s="1"/>
  <c r="V113" i="6"/>
  <c r="Z113" i="6" s="1"/>
  <c r="AB113" i="6" s="1"/>
  <c r="U113" i="6"/>
  <c r="Y113" i="6" s="1"/>
  <c r="AA113" i="6" s="1"/>
  <c r="V112" i="6"/>
  <c r="Z112" i="6" s="1"/>
  <c r="AB112" i="6" s="1"/>
  <c r="U112" i="6"/>
  <c r="Y112" i="6" s="1"/>
  <c r="AA112" i="6" s="1"/>
  <c r="V111" i="6"/>
  <c r="Z111" i="6" s="1"/>
  <c r="AB111" i="6" s="1"/>
  <c r="U111" i="6"/>
  <c r="Y111" i="6" s="1"/>
  <c r="AA111" i="6" s="1"/>
  <c r="V110" i="6"/>
  <c r="Z110" i="6" s="1"/>
  <c r="AB110" i="6" s="1"/>
  <c r="U110" i="6"/>
  <c r="Y110" i="6" s="1"/>
  <c r="AA110" i="6" s="1"/>
  <c r="U109" i="6"/>
  <c r="Y109" i="6" s="1"/>
  <c r="AA109" i="6" s="1"/>
  <c r="T109" i="6"/>
  <c r="R109" i="6"/>
  <c r="L109" i="6"/>
  <c r="J109" i="6"/>
  <c r="G109" i="6"/>
  <c r="V106" i="6"/>
  <c r="U106" i="6"/>
  <c r="V105" i="6"/>
  <c r="Z105" i="6" s="1"/>
  <c r="U105" i="6"/>
  <c r="Y105" i="6" s="1"/>
  <c r="AA105" i="6" s="1"/>
  <c r="U104" i="6"/>
  <c r="L104" i="6"/>
  <c r="J104" i="6"/>
  <c r="G104" i="6"/>
  <c r="X102" i="6"/>
  <c r="X103" i="6" s="1"/>
  <c r="W102" i="6"/>
  <c r="W103" i="6" s="1"/>
  <c r="V101" i="6"/>
  <c r="Z101" i="6" s="1"/>
  <c r="AB101" i="6" s="1"/>
  <c r="U101" i="6"/>
  <c r="Y101" i="6" s="1"/>
  <c r="AA101" i="6" s="1"/>
  <c r="V100" i="6"/>
  <c r="Z100" i="6" s="1"/>
  <c r="AB100" i="6" s="1"/>
  <c r="U100" i="6"/>
  <c r="Y100" i="6" s="1"/>
  <c r="AA100" i="6" s="1"/>
  <c r="U99" i="6"/>
  <c r="Y99" i="6" s="1"/>
  <c r="AA99" i="6" s="1"/>
  <c r="L99" i="6"/>
  <c r="J99" i="6"/>
  <c r="G99" i="6"/>
  <c r="U98" i="6"/>
  <c r="X94" i="6"/>
  <c r="X95" i="6" s="1"/>
  <c r="W94" i="6"/>
  <c r="W95" i="6" s="1"/>
  <c r="V93" i="6"/>
  <c r="Z93" i="6" s="1"/>
  <c r="AB93" i="6" s="1"/>
  <c r="U93" i="6"/>
  <c r="Y93" i="6" s="1"/>
  <c r="AA93" i="6" s="1"/>
  <c r="V92" i="6"/>
  <c r="Z92" i="6" s="1"/>
  <c r="AB92" i="6" s="1"/>
  <c r="U92" i="6"/>
  <c r="Y92" i="6" s="1"/>
  <c r="AA92" i="6" s="1"/>
  <c r="V91" i="6"/>
  <c r="Z91" i="6" s="1"/>
  <c r="AB91" i="6" s="1"/>
  <c r="U91" i="6"/>
  <c r="Y91" i="6" s="1"/>
  <c r="AA91" i="6" s="1"/>
  <c r="U90" i="6"/>
  <c r="Y90" i="6" s="1"/>
  <c r="AA90" i="6" s="1"/>
  <c r="T90" i="6"/>
  <c r="R90" i="6"/>
  <c r="P90" i="6"/>
  <c r="L90" i="6"/>
  <c r="J90" i="6"/>
  <c r="G90" i="6"/>
  <c r="V87" i="6"/>
  <c r="Y87" i="6"/>
  <c r="AA87" i="6" s="1"/>
  <c r="V86" i="6"/>
  <c r="Y86" i="6"/>
  <c r="AA86" i="6" s="1"/>
  <c r="AA85" i="6"/>
  <c r="U85" i="6"/>
  <c r="W85" i="6" s="1"/>
  <c r="W96" i="6" s="1"/>
  <c r="L85" i="6"/>
  <c r="J85" i="6"/>
  <c r="G85" i="6"/>
  <c r="Y82" i="6"/>
  <c r="AA82" i="6" s="1"/>
  <c r="V82" i="6"/>
  <c r="Z82" i="6" s="1"/>
  <c r="AB82" i="6" s="1"/>
  <c r="Y81" i="6"/>
  <c r="AA81" i="6" s="1"/>
  <c r="V81" i="6"/>
  <c r="Z81" i="6" s="1"/>
  <c r="AB81" i="6" s="1"/>
  <c r="V80" i="6"/>
  <c r="Z80" i="6" s="1"/>
  <c r="AB80" i="6" s="1"/>
  <c r="Y79" i="6"/>
  <c r="AA79" i="6" s="1"/>
  <c r="Y78" i="6"/>
  <c r="AA78" i="6" s="1"/>
  <c r="L78" i="6"/>
  <c r="J78" i="6"/>
  <c r="G78" i="6"/>
  <c r="U77" i="6"/>
  <c r="W77" i="6" s="1"/>
  <c r="U76" i="6"/>
  <c r="W76" i="6" s="1"/>
  <c r="Y71" i="6"/>
  <c r="AA71" i="6" s="1"/>
  <c r="W71" i="6"/>
  <c r="V71" i="6"/>
  <c r="X71" i="6" s="1"/>
  <c r="Y70" i="6"/>
  <c r="AA70" i="6" s="1"/>
  <c r="W70" i="6"/>
  <c r="V70" i="6"/>
  <c r="Z70" i="6" s="1"/>
  <c r="AB70" i="6" s="1"/>
  <c r="V69" i="6"/>
  <c r="W69" i="6"/>
  <c r="AA68" i="6"/>
  <c r="V68" i="6"/>
  <c r="W68" i="6"/>
  <c r="AA67" i="6"/>
  <c r="W67" i="6"/>
  <c r="V67" i="6"/>
  <c r="AA66" i="6"/>
  <c r="U66" i="6"/>
  <c r="W66" i="6" s="1"/>
  <c r="L66" i="6"/>
  <c r="J66" i="6"/>
  <c r="G66" i="6"/>
  <c r="V63" i="6"/>
  <c r="W63" i="6"/>
  <c r="Y62" i="6"/>
  <c r="AA62" i="6" s="1"/>
  <c r="V61" i="6"/>
  <c r="Y61" i="6"/>
  <c r="AA61" i="6" s="1"/>
  <c r="AA60" i="6"/>
  <c r="U60" i="6"/>
  <c r="W60" i="6" s="1"/>
  <c r="L60" i="6"/>
  <c r="J60" i="6"/>
  <c r="G60" i="6"/>
  <c r="V57" i="6"/>
  <c r="X57" i="6" s="1"/>
  <c r="X58" i="6" s="1"/>
  <c r="X59" i="6" s="1"/>
  <c r="Y57" i="6"/>
  <c r="AA57" i="6" s="1"/>
  <c r="Y56" i="6"/>
  <c r="AA56" i="6" s="1"/>
  <c r="W56" i="6"/>
  <c r="V56" i="6"/>
  <c r="X56" i="6" s="1"/>
  <c r="Y55" i="6"/>
  <c r="AA55" i="6" s="1"/>
  <c r="W55" i="6"/>
  <c r="V55" i="6"/>
  <c r="Z55" i="6" s="1"/>
  <c r="AB55" i="6" s="1"/>
  <c r="Y54" i="6"/>
  <c r="AA54" i="6" s="1"/>
  <c r="W54" i="6"/>
  <c r="V54" i="6"/>
  <c r="Z54" i="6" s="1"/>
  <c r="AB54" i="6" s="1"/>
  <c r="Y53" i="6"/>
  <c r="AA53" i="6" s="1"/>
  <c r="W53" i="6"/>
  <c r="V53" i="6"/>
  <c r="Z53" i="6" s="1"/>
  <c r="AA52" i="6"/>
  <c r="U52" i="6"/>
  <c r="W52" i="6" s="1"/>
  <c r="L52" i="6"/>
  <c r="J52" i="6"/>
  <c r="G52" i="6"/>
  <c r="V49" i="6"/>
  <c r="Y49" i="6"/>
  <c r="AA49" i="6" s="1"/>
  <c r="AA48" i="6"/>
  <c r="V48" i="6"/>
  <c r="W48" i="6"/>
  <c r="V47" i="6"/>
  <c r="Y47" i="6"/>
  <c r="AA47" i="6" s="1"/>
  <c r="V46" i="6"/>
  <c r="Y46" i="6"/>
  <c r="AA46" i="6" s="1"/>
  <c r="V45" i="6"/>
  <c r="Y45" i="6"/>
  <c r="AA45" i="6" s="1"/>
  <c r="V44" i="6"/>
  <c r="Z44" i="6" s="1"/>
  <c r="Y44" i="6"/>
  <c r="AA44" i="6" s="1"/>
  <c r="AA43" i="6"/>
  <c r="W43" i="6"/>
  <c r="L43" i="6"/>
  <c r="J43" i="6"/>
  <c r="G43" i="6"/>
  <c r="Y40" i="6"/>
  <c r="AA40" i="6" s="1"/>
  <c r="W40" i="6"/>
  <c r="V40" i="6"/>
  <c r="Z40" i="6" s="1"/>
  <c r="AB40" i="6" s="1"/>
  <c r="Y39" i="6"/>
  <c r="AA39" i="6" s="1"/>
  <c r="W39" i="6"/>
  <c r="V39" i="6"/>
  <c r="Z39" i="6" s="1"/>
  <c r="AB39" i="6" s="1"/>
  <c r="Y38" i="6"/>
  <c r="AA38" i="6" s="1"/>
  <c r="W38" i="6"/>
  <c r="V38" i="6"/>
  <c r="Z38" i="6" s="1"/>
  <c r="AB38" i="6" s="1"/>
  <c r="V37" i="6"/>
  <c r="U37" i="6"/>
  <c r="Y37" i="6" s="1"/>
  <c r="AA37" i="6" s="1"/>
  <c r="Y36" i="6"/>
  <c r="AA36" i="6" s="1"/>
  <c r="W36" i="6"/>
  <c r="V36" i="6"/>
  <c r="AA35" i="6"/>
  <c r="U35" i="6"/>
  <c r="W35" i="6" s="1"/>
  <c r="L35" i="6"/>
  <c r="J35" i="6"/>
  <c r="G35" i="6"/>
  <c r="V32" i="6"/>
  <c r="Y32" i="6"/>
  <c r="AA32" i="6" s="1"/>
  <c r="J31" i="6"/>
  <c r="G31" i="6"/>
  <c r="Y28" i="6"/>
  <c r="AA28" i="6" s="1"/>
  <c r="W28" i="6"/>
  <c r="V28" i="6"/>
  <c r="Z28" i="6" s="1"/>
  <c r="AB28" i="6" s="1"/>
  <c r="V27" i="6"/>
  <c r="Z27" i="6" s="1"/>
  <c r="W30" i="6"/>
  <c r="AA26" i="6"/>
  <c r="Z26" i="6"/>
  <c r="AA25" i="6"/>
  <c r="U25" i="6"/>
  <c r="W25" i="6" s="1"/>
  <c r="J25" i="6"/>
  <c r="G25" i="6"/>
  <c r="AA22" i="6"/>
  <c r="Z22" i="6"/>
  <c r="AB22" i="6" s="1"/>
  <c r="Z20" i="6"/>
  <c r="Z19" i="6"/>
  <c r="Y19" i="6"/>
  <c r="AA19" i="6" s="1"/>
  <c r="Y18" i="6"/>
  <c r="AA18" i="6" s="1"/>
  <c r="L18" i="6"/>
  <c r="J18" i="6"/>
  <c r="G18" i="6"/>
  <c r="Z17" i="6"/>
  <c r="Y17" i="6"/>
  <c r="AA17" i="6" s="1"/>
  <c r="Z16" i="6"/>
  <c r="Z15" i="6"/>
  <c r="AB205" i="6" l="1"/>
  <c r="G201" i="6"/>
  <c r="Z25" i="6"/>
  <c r="J201" i="6"/>
  <c r="Y212" i="6"/>
  <c r="AA212" i="6" s="1"/>
  <c r="W212" i="6"/>
  <c r="Y211" i="6"/>
  <c r="AA211" i="6" s="1"/>
  <c r="W211" i="6"/>
  <c r="Y208" i="6"/>
  <c r="AA208" i="6" s="1"/>
  <c r="W208" i="6"/>
  <c r="L201" i="6"/>
  <c r="Y174" i="6"/>
  <c r="AA174" i="6" s="1"/>
  <c r="W186" i="6"/>
  <c r="Y196" i="6"/>
  <c r="AA196" i="6" s="1"/>
  <c r="W196" i="6"/>
  <c r="Y104" i="6"/>
  <c r="AA104" i="6" s="1"/>
  <c r="W104" i="6"/>
  <c r="W116" i="6" s="1"/>
  <c r="W117" i="6" s="1"/>
  <c r="Y106" i="6"/>
  <c r="AA106" i="6" s="1"/>
  <c r="W106" i="6"/>
  <c r="W107" i="6" s="1"/>
  <c r="W108" i="6" s="1"/>
  <c r="Y152" i="6"/>
  <c r="AA152" i="6" s="1"/>
  <c r="Z106" i="6"/>
  <c r="AB106" i="6" s="1"/>
  <c r="X106" i="6"/>
  <c r="X107" i="6" s="1"/>
  <c r="X108" i="6" s="1"/>
  <c r="Z152" i="6"/>
  <c r="AB152" i="6" s="1"/>
  <c r="Z239" i="6"/>
  <c r="AB239" i="6" s="1"/>
  <c r="L168" i="6"/>
  <c r="X240" i="6"/>
  <c r="X242" i="6" s="1"/>
  <c r="X243" i="6" s="1"/>
  <c r="X231" i="6"/>
  <c r="X226" i="6"/>
  <c r="X224" i="6"/>
  <c r="Z209" i="6"/>
  <c r="AB209" i="6" s="1"/>
  <c r="Z195" i="6"/>
  <c r="AB195" i="6" s="1"/>
  <c r="Z194" i="6"/>
  <c r="AB194" i="6" s="1"/>
  <c r="X191" i="6"/>
  <c r="Z145" i="6"/>
  <c r="AB145" i="6" s="1"/>
  <c r="X79" i="6"/>
  <c r="Z46" i="6"/>
  <c r="AB46" i="6" s="1"/>
  <c r="Z69" i="6"/>
  <c r="AB69" i="6" s="1"/>
  <c r="Z68" i="6"/>
  <c r="AB68" i="6" s="1"/>
  <c r="Z67" i="6"/>
  <c r="AB67" i="6" s="1"/>
  <c r="Z63" i="6"/>
  <c r="AB63" i="6" s="1"/>
  <c r="Z62" i="6"/>
  <c r="AB62" i="6" s="1"/>
  <c r="Z61" i="6"/>
  <c r="AB61" i="6" s="1"/>
  <c r="Z49" i="6"/>
  <c r="AB49" i="6" s="1"/>
  <c r="Z48" i="6"/>
  <c r="AB48" i="6" s="1"/>
  <c r="Z47" i="6"/>
  <c r="AB47" i="6" s="1"/>
  <c r="Z45" i="6"/>
  <c r="AB45" i="6" s="1"/>
  <c r="Z32" i="6"/>
  <c r="AB32" i="6" s="1"/>
  <c r="AB27" i="6"/>
  <c r="AB26" i="6"/>
  <c r="Y98" i="6"/>
  <c r="AA98" i="6" s="1"/>
  <c r="W98" i="6"/>
  <c r="Y142" i="6"/>
  <c r="AA142" i="6" s="1"/>
  <c r="W142" i="6"/>
  <c r="AB142" i="6"/>
  <c r="X142" i="6"/>
  <c r="Y80" i="6"/>
  <c r="AA80" i="6" s="1"/>
  <c r="W80" i="6"/>
  <c r="W83" i="6" s="1"/>
  <c r="W84" i="6" s="1"/>
  <c r="Y121" i="6"/>
  <c r="AA121" i="6" s="1"/>
  <c r="W121" i="6"/>
  <c r="Y150" i="6"/>
  <c r="AA150" i="6" s="1"/>
  <c r="X67" i="6"/>
  <c r="Y69" i="6"/>
  <c r="AA69" i="6" s="1"/>
  <c r="Y206" i="6"/>
  <c r="AA206" i="6" s="1"/>
  <c r="V223" i="6"/>
  <c r="X223" i="6" s="1"/>
  <c r="X54" i="6"/>
  <c r="Z56" i="6"/>
  <c r="AB56" i="6" s="1"/>
  <c r="L76" i="6"/>
  <c r="Y189" i="6"/>
  <c r="AA189" i="6" s="1"/>
  <c r="W257" i="6"/>
  <c r="G98" i="6"/>
  <c r="W173" i="6"/>
  <c r="X205" i="6"/>
  <c r="W37" i="6"/>
  <c r="W41" i="6" s="1"/>
  <c r="W42" i="6" s="1"/>
  <c r="W32" i="6"/>
  <c r="W33" i="6" s="1"/>
  <c r="W34" i="6" s="1"/>
  <c r="Y27" i="6"/>
  <c r="AA27" i="6" s="1"/>
  <c r="Z79" i="6"/>
  <c r="Z78" i="6" s="1"/>
  <c r="X69" i="6"/>
  <c r="X38" i="6"/>
  <c r="X232" i="6"/>
  <c r="X234" i="6"/>
  <c r="X63" i="6"/>
  <c r="J246" i="6"/>
  <c r="Y63" i="6"/>
  <c r="AA63" i="6" s="1"/>
  <c r="X70" i="6"/>
  <c r="W218" i="6"/>
  <c r="X250" i="6"/>
  <c r="X28" i="6"/>
  <c r="G168" i="6"/>
  <c r="G167" i="6" s="1"/>
  <c r="Z207" i="6"/>
  <c r="AB207" i="6" s="1"/>
  <c r="V170" i="6"/>
  <c r="X170" i="6" s="1"/>
  <c r="X80" i="6"/>
  <c r="X83" i="6" s="1"/>
  <c r="X84" i="6" s="1"/>
  <c r="Z161" i="6"/>
  <c r="AB161" i="6" s="1"/>
  <c r="W202" i="6"/>
  <c r="W134" i="6"/>
  <c r="Z240" i="6"/>
  <c r="AB240" i="6" s="1"/>
  <c r="X25" i="6"/>
  <c r="V60" i="6"/>
  <c r="X60" i="6" s="1"/>
  <c r="Z162" i="6"/>
  <c r="AB162" i="6" s="1"/>
  <c r="W154" i="6"/>
  <c r="W155" i="6" s="1"/>
  <c r="V203" i="6"/>
  <c r="X203" i="6" s="1"/>
  <c r="V204" i="6"/>
  <c r="W219" i="6"/>
  <c r="Z233" i="6"/>
  <c r="AB233" i="6" s="1"/>
  <c r="Y238" i="6"/>
  <c r="AA238" i="6" s="1"/>
  <c r="W253" i="6"/>
  <c r="W249" i="6"/>
  <c r="W61" i="6"/>
  <c r="W119" i="6"/>
  <c r="W150" i="6"/>
  <c r="Z225" i="6"/>
  <c r="AB225" i="6" s="1"/>
  <c r="W241" i="6"/>
  <c r="W256" i="6"/>
  <c r="W258" i="6"/>
  <c r="Z226" i="6"/>
  <c r="AB226" i="6" s="1"/>
  <c r="Z231" i="6"/>
  <c r="AB231" i="6" s="1"/>
  <c r="W118" i="6"/>
  <c r="Y16" i="6"/>
  <c r="AA16" i="6" s="1"/>
  <c r="X61" i="6"/>
  <c r="V99" i="6"/>
  <c r="Z99" i="6" s="1"/>
  <c r="V109" i="6"/>
  <c r="Z109" i="6" s="1"/>
  <c r="AB109" i="6" s="1"/>
  <c r="Z258" i="6"/>
  <c r="AB258" i="6" s="1"/>
  <c r="Z224" i="6"/>
  <c r="Y226" i="6"/>
  <c r="AA226" i="6" s="1"/>
  <c r="Y231" i="6"/>
  <c r="AA231" i="6" s="1"/>
  <c r="Z191" i="6"/>
  <c r="AB191" i="6" s="1"/>
  <c r="X39" i="6"/>
  <c r="W44" i="6"/>
  <c r="X53" i="6"/>
  <c r="X55" i="6"/>
  <c r="Z57" i="6"/>
  <c r="AB57" i="6" s="1"/>
  <c r="G76" i="6"/>
  <c r="Z153" i="6"/>
  <c r="AB153" i="6" s="1"/>
  <c r="Y239" i="6"/>
  <c r="AA239" i="6" s="1"/>
  <c r="V248" i="6"/>
  <c r="X248" i="6" s="1"/>
  <c r="Y224" i="6"/>
  <c r="AA224" i="6" s="1"/>
  <c r="Y223" i="6"/>
  <c r="AA223" i="6" s="1"/>
  <c r="J150" i="6"/>
  <c r="X262" i="6"/>
  <c r="X263" i="6" s="1"/>
  <c r="V169" i="6"/>
  <c r="V78" i="6"/>
  <c r="X78" i="6" s="1"/>
  <c r="X154" i="6"/>
  <c r="X155" i="6" s="1"/>
  <c r="G150" i="6"/>
  <c r="V174" i="6"/>
  <c r="Z193" i="6"/>
  <c r="V237" i="6"/>
  <c r="X237" i="6" s="1"/>
  <c r="X18" i="6"/>
  <c r="Z21" i="6"/>
  <c r="AB21" i="6" s="1"/>
  <c r="W46" i="6"/>
  <c r="L98" i="6"/>
  <c r="V126" i="6"/>
  <c r="Z126" i="6" s="1"/>
  <c r="AB126" i="6" s="1"/>
  <c r="V151" i="6"/>
  <c r="X151" i="6" s="1"/>
  <c r="W171" i="6"/>
  <c r="Y204" i="6"/>
  <c r="AA204" i="6" s="1"/>
  <c r="Y20" i="6"/>
  <c r="AA20" i="6" s="1"/>
  <c r="V43" i="6"/>
  <c r="X43" i="6" s="1"/>
  <c r="W72" i="6"/>
  <c r="W73" i="6" s="1"/>
  <c r="L150" i="6"/>
  <c r="Z190" i="6"/>
  <c r="AB190" i="6" s="1"/>
  <c r="Z192" i="6"/>
  <c r="AB192" i="6" s="1"/>
  <c r="X238" i="6"/>
  <c r="Y246" i="6"/>
  <c r="AA246" i="6" s="1"/>
  <c r="V249" i="6"/>
  <c r="X40" i="6"/>
  <c r="W47" i="6"/>
  <c r="W49" i="6"/>
  <c r="L14" i="6"/>
  <c r="L13" i="6" s="1"/>
  <c r="W62" i="6"/>
  <c r="X68" i="6"/>
  <c r="W172" i="6"/>
  <c r="Z206" i="6"/>
  <c r="AB206" i="6" s="1"/>
  <c r="W217" i="6"/>
  <c r="W45" i="6"/>
  <c r="X47" i="6"/>
  <c r="X49" i="6"/>
  <c r="V52" i="6"/>
  <c r="X52" i="6" s="1"/>
  <c r="W57" i="6"/>
  <c r="W58" i="6" s="1"/>
  <c r="W59" i="6" s="1"/>
  <c r="X62" i="6"/>
  <c r="J76" i="6"/>
  <c r="AB120" i="6"/>
  <c r="W141" i="6"/>
  <c r="W148" i="6" s="1"/>
  <c r="W149" i="6" s="1"/>
  <c r="Y169" i="6"/>
  <c r="AA169" i="6" s="1"/>
  <c r="Y205" i="6"/>
  <c r="AA205" i="6" s="1"/>
  <c r="X230" i="6"/>
  <c r="W248" i="6"/>
  <c r="Y250" i="6"/>
  <c r="AA250" i="6" s="1"/>
  <c r="Z257" i="6"/>
  <c r="W259" i="6"/>
  <c r="X45" i="6"/>
  <c r="Z71" i="6"/>
  <c r="AB71" i="6" s="1"/>
  <c r="V127" i="6"/>
  <c r="Z127" i="6" s="1"/>
  <c r="AB127" i="6" s="1"/>
  <c r="W170" i="6"/>
  <c r="G14" i="6"/>
  <c r="V135" i="6"/>
  <c r="X135" i="6" s="1"/>
  <c r="Z259" i="6"/>
  <c r="AB259" i="6" s="1"/>
  <c r="V85" i="6"/>
  <c r="X85" i="6" s="1"/>
  <c r="Z121" i="6"/>
  <c r="AB121" i="6" s="1"/>
  <c r="V141" i="6"/>
  <c r="X141" i="6" s="1"/>
  <c r="X148" i="6" s="1"/>
  <c r="X149" i="6" s="1"/>
  <c r="W203" i="6"/>
  <c r="Y188" i="6"/>
  <c r="AA188" i="6" s="1"/>
  <c r="Y168" i="6"/>
  <c r="AA168" i="6" s="1"/>
  <c r="X241" i="6"/>
  <c r="V216" i="6"/>
  <c r="X216" i="6" s="1"/>
  <c r="Z208" i="6"/>
  <c r="AB208" i="6" s="1"/>
  <c r="V66" i="6"/>
  <c r="X66" i="6" s="1"/>
  <c r="V119" i="6"/>
  <c r="X119" i="6" s="1"/>
  <c r="V118" i="6"/>
  <c r="X118" i="6" s="1"/>
  <c r="V35" i="6"/>
  <c r="X35" i="6" s="1"/>
  <c r="Z86" i="6"/>
  <c r="X86" i="6"/>
  <c r="Y175" i="6"/>
  <c r="AA175" i="6" s="1"/>
  <c r="W175" i="6"/>
  <c r="Z36" i="6"/>
  <c r="X36" i="6"/>
  <c r="AA14" i="6"/>
  <c r="AB44" i="6"/>
  <c r="Y183" i="6"/>
  <c r="AA183" i="6" s="1"/>
  <c r="W183" i="6"/>
  <c r="X44" i="6"/>
  <c r="X46" i="6"/>
  <c r="X48" i="6"/>
  <c r="Z87" i="6"/>
  <c r="AB87" i="6" s="1"/>
  <c r="J98" i="6"/>
  <c r="AB105" i="6"/>
  <c r="Z229" i="6"/>
  <c r="AB229" i="6" s="1"/>
  <c r="Y21" i="6"/>
  <c r="AA21" i="6" s="1"/>
  <c r="W23" i="6"/>
  <c r="W24" i="6" s="1"/>
  <c r="X33" i="6"/>
  <c r="X34" i="6" s="1"/>
  <c r="V90" i="6"/>
  <c r="Z90" i="6" s="1"/>
  <c r="AB90" i="6" s="1"/>
  <c r="Y145" i="6"/>
  <c r="AA145" i="6" s="1"/>
  <c r="W145" i="6"/>
  <c r="W146" i="6" s="1"/>
  <c r="W147" i="6" s="1"/>
  <c r="V31" i="6"/>
  <c r="Y15" i="6"/>
  <c r="AA15" i="6" s="1"/>
  <c r="Z37" i="6"/>
  <c r="AB37" i="6" s="1"/>
  <c r="AB137" i="6"/>
  <c r="Z136" i="6"/>
  <c r="Y161" i="6"/>
  <c r="AA161" i="6" s="1"/>
  <c r="W161" i="6"/>
  <c r="Z180" i="6"/>
  <c r="AB180" i="6" s="1"/>
  <c r="X180" i="6"/>
  <c r="Z211" i="6"/>
  <c r="AB211" i="6" s="1"/>
  <c r="J14" i="6"/>
  <c r="Z14" i="6" s="1"/>
  <c r="X26" i="6"/>
  <c r="X29" i="6" s="1"/>
  <c r="AB53" i="6"/>
  <c r="V136" i="6"/>
  <c r="V160" i="6"/>
  <c r="Z177" i="6"/>
  <c r="AB177" i="6" s="1"/>
  <c r="X177" i="6"/>
  <c r="Y180" i="6"/>
  <c r="AA180" i="6" s="1"/>
  <c r="W180" i="6"/>
  <c r="Z218" i="6"/>
  <c r="AB218" i="6" s="1"/>
  <c r="X218" i="6"/>
  <c r="AB227" i="6"/>
  <c r="V256" i="6"/>
  <c r="X256" i="6" s="1"/>
  <c r="W97" i="6"/>
  <c r="W87" i="6"/>
  <c r="X163" i="6"/>
  <c r="X164" i="6" s="1"/>
  <c r="Z171" i="6"/>
  <c r="X171" i="6"/>
  <c r="Z173" i="6"/>
  <c r="AB173" i="6" s="1"/>
  <c r="X173" i="6"/>
  <c r="Z175" i="6"/>
  <c r="AB175" i="6" s="1"/>
  <c r="X175" i="6"/>
  <c r="Y178" i="6"/>
  <c r="AA178" i="6" s="1"/>
  <c r="W178" i="6"/>
  <c r="Y194" i="6"/>
  <c r="AA194" i="6" s="1"/>
  <c r="W194" i="6"/>
  <c r="AB238" i="6"/>
  <c r="V134" i="6"/>
  <c r="Z178" i="6"/>
  <c r="AB178" i="6" s="1"/>
  <c r="X178" i="6"/>
  <c r="Y181" i="6"/>
  <c r="AA181" i="6" s="1"/>
  <c r="W181" i="6"/>
  <c r="Y184" i="6"/>
  <c r="AA184" i="6" s="1"/>
  <c r="W184" i="6"/>
  <c r="Z219" i="6"/>
  <c r="AB219" i="6" s="1"/>
  <c r="X219" i="6"/>
  <c r="X145" i="6"/>
  <c r="X146" i="6" s="1"/>
  <c r="X147" i="6" s="1"/>
  <c r="Y176" i="6"/>
  <c r="AA176" i="6" s="1"/>
  <c r="W176" i="6"/>
  <c r="Z181" i="6"/>
  <c r="AB181" i="6" s="1"/>
  <c r="X181" i="6"/>
  <c r="V189" i="6"/>
  <c r="Y195" i="6"/>
  <c r="AA195" i="6" s="1"/>
  <c r="W195" i="6"/>
  <c r="Y209" i="6"/>
  <c r="AA209" i="6" s="1"/>
  <c r="Z212" i="6"/>
  <c r="AB212" i="6" s="1"/>
  <c r="Z228" i="6"/>
  <c r="AB228" i="6" s="1"/>
  <c r="X228" i="6"/>
  <c r="V104" i="6"/>
  <c r="X104" i="6" s="1"/>
  <c r="X116" i="6" s="1"/>
  <c r="X117" i="6" s="1"/>
  <c r="Y153" i="6"/>
  <c r="AA153" i="6" s="1"/>
  <c r="Z176" i="6"/>
  <c r="AB176" i="6" s="1"/>
  <c r="X176" i="6"/>
  <c r="Y179" i="6"/>
  <c r="AA179" i="6" s="1"/>
  <c r="W200" i="6"/>
  <c r="Z217" i="6"/>
  <c r="V247" i="6"/>
  <c r="V156" i="6"/>
  <c r="Z157" i="6"/>
  <c r="X157" i="6"/>
  <c r="X158" i="6" s="1"/>
  <c r="X159" i="6" s="1"/>
  <c r="Y162" i="6"/>
  <c r="AA162" i="6" s="1"/>
  <c r="W162" i="6"/>
  <c r="Z172" i="6"/>
  <c r="AB172" i="6" s="1"/>
  <c r="X172" i="6"/>
  <c r="Z179" i="6"/>
  <c r="AB179" i="6" s="1"/>
  <c r="Y182" i="6"/>
  <c r="AA182" i="6" s="1"/>
  <c r="W182" i="6"/>
  <c r="Z196" i="6"/>
  <c r="X196" i="6"/>
  <c r="Y210" i="6"/>
  <c r="AA210" i="6" s="1"/>
  <c r="Z220" i="6"/>
  <c r="AB220" i="6" s="1"/>
  <c r="X220" i="6"/>
  <c r="X221" i="6" s="1"/>
  <c r="X222" i="6" s="1"/>
  <c r="Y177" i="6"/>
  <c r="AA177" i="6" s="1"/>
  <c r="W177" i="6"/>
  <c r="Z182" i="6"/>
  <c r="AB182" i="6" s="1"/>
  <c r="X182" i="6"/>
  <c r="Z213" i="6"/>
  <c r="X183" i="6"/>
  <c r="X184" i="6"/>
  <c r="W190" i="6"/>
  <c r="W191" i="6"/>
  <c r="W192" i="6"/>
  <c r="X194" i="6"/>
  <c r="X195" i="6"/>
  <c r="W225" i="6"/>
  <c r="W236" i="6"/>
  <c r="X227" i="6"/>
  <c r="W247" i="6"/>
  <c r="W255" i="6"/>
  <c r="P209" i="4"/>
  <c r="U273" i="4"/>
  <c r="U274" i="4"/>
  <c r="U275" i="4"/>
  <c r="U272" i="4"/>
  <c r="U257" i="4"/>
  <c r="U258" i="4"/>
  <c r="U259" i="4"/>
  <c r="U260" i="4"/>
  <c r="U261" i="4"/>
  <c r="U262" i="4"/>
  <c r="U263" i="4"/>
  <c r="U264" i="4"/>
  <c r="U265" i="4"/>
  <c r="U266" i="4"/>
  <c r="U267" i="4"/>
  <c r="U268" i="4"/>
  <c r="U269" i="4"/>
  <c r="U245" i="4"/>
  <c r="U246" i="4"/>
  <c r="U247" i="4"/>
  <c r="U248" i="4"/>
  <c r="U244" i="4"/>
  <c r="U227" i="4"/>
  <c r="U224" i="4"/>
  <c r="U225" i="4"/>
  <c r="U226" i="4"/>
  <c r="U223" i="4"/>
  <c r="U220" i="4"/>
  <c r="U201" i="4"/>
  <c r="U196" i="4"/>
  <c r="U197" i="4"/>
  <c r="U198" i="4"/>
  <c r="U199" i="4"/>
  <c r="U200" i="4"/>
  <c r="U202" i="4"/>
  <c r="U195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76" i="4"/>
  <c r="U177" i="4"/>
  <c r="U178" i="4"/>
  <c r="U175" i="4"/>
  <c r="U168" i="4"/>
  <c r="U169" i="4"/>
  <c r="U167" i="4"/>
  <c r="U158" i="4"/>
  <c r="U159" i="4"/>
  <c r="U160" i="4"/>
  <c r="U157" i="4"/>
  <c r="U149" i="4"/>
  <c r="U150" i="4"/>
  <c r="U151" i="4"/>
  <c r="U152" i="4"/>
  <c r="U142" i="4"/>
  <c r="U143" i="4"/>
  <c r="U144" i="4"/>
  <c r="U145" i="4"/>
  <c r="U141" i="4"/>
  <c r="U134" i="4"/>
  <c r="U135" i="4"/>
  <c r="U136" i="4"/>
  <c r="U133" i="4"/>
  <c r="U117" i="4"/>
  <c r="U118" i="4"/>
  <c r="U119" i="4"/>
  <c r="U120" i="4"/>
  <c r="U116" i="4"/>
  <c r="U98" i="4"/>
  <c r="U99" i="4"/>
  <c r="U100" i="4"/>
  <c r="U97" i="4"/>
  <c r="U112" i="4"/>
  <c r="U113" i="4"/>
  <c r="U111" i="4"/>
  <c r="U107" i="4"/>
  <c r="U108" i="4"/>
  <c r="U106" i="4"/>
  <c r="U105" i="4"/>
  <c r="U84" i="4"/>
  <c r="U87" i="4"/>
  <c r="U83" i="4"/>
  <c r="W83" i="4" s="1"/>
  <c r="L167" i="6" l="1"/>
  <c r="L12" i="6"/>
  <c r="Z60" i="6"/>
  <c r="AB60" i="6" s="1"/>
  <c r="Z35" i="6"/>
  <c r="Z203" i="6"/>
  <c r="Z43" i="6"/>
  <c r="AB43" i="6" s="1"/>
  <c r="Z52" i="6"/>
  <c r="AB52" i="6" s="1"/>
  <c r="X74" i="6"/>
  <c r="X75" i="6" s="1"/>
  <c r="Z66" i="6"/>
  <c r="W197" i="6"/>
  <c r="W198" i="6" s="1"/>
  <c r="J167" i="6"/>
  <c r="X244" i="6"/>
  <c r="X245" i="6" s="1"/>
  <c r="X235" i="6"/>
  <c r="X236" i="6" s="1"/>
  <c r="X197" i="6"/>
  <c r="X198" i="6" s="1"/>
  <c r="Z104" i="6"/>
  <c r="AB104" i="6" s="1"/>
  <c r="W266" i="6"/>
  <c r="W267" i="6" s="1"/>
  <c r="X50" i="6"/>
  <c r="X51" i="6" s="1"/>
  <c r="W264" i="6"/>
  <c r="W265" i="6" s="1"/>
  <c r="W124" i="6"/>
  <c r="W125" i="6" s="1"/>
  <c r="W122" i="6"/>
  <c r="W123" i="6" s="1"/>
  <c r="X41" i="6"/>
  <c r="X42" i="6" s="1"/>
  <c r="X165" i="6"/>
  <c r="X166" i="6" s="1"/>
  <c r="X23" i="6"/>
  <c r="X24" i="6" s="1"/>
  <c r="Z174" i="6"/>
  <c r="AB174" i="6" s="1"/>
  <c r="X186" i="6"/>
  <c r="X187" i="6" s="1"/>
  <c r="X122" i="6"/>
  <c r="X123" i="6" s="1"/>
  <c r="X124" i="6"/>
  <c r="X125" i="6" s="1"/>
  <c r="X64" i="6"/>
  <c r="X65" i="6" s="1"/>
  <c r="W244" i="6"/>
  <c r="W245" i="6" s="1"/>
  <c r="W274" i="6"/>
  <c r="Z141" i="6"/>
  <c r="AB141" i="6" s="1"/>
  <c r="X14" i="6"/>
  <c r="AB25" i="6"/>
  <c r="X255" i="6"/>
  <c r="G13" i="6"/>
  <c r="Z160" i="6"/>
  <c r="AB160" i="6" s="1"/>
  <c r="W50" i="6"/>
  <c r="W51" i="6" s="1"/>
  <c r="Z18" i="6"/>
  <c r="AB18" i="6" s="1"/>
  <c r="X72" i="6"/>
  <c r="X73" i="6" s="1"/>
  <c r="V98" i="6"/>
  <c r="X98" i="6" s="1"/>
  <c r="AB79" i="6"/>
  <c r="X264" i="6"/>
  <c r="X265" i="6" s="1"/>
  <c r="X96" i="6"/>
  <c r="X97" i="6" s="1"/>
  <c r="X30" i="6"/>
  <c r="X76" i="6"/>
  <c r="Z237" i="6"/>
  <c r="AB237" i="6" s="1"/>
  <c r="W64" i="6"/>
  <c r="W65" i="6" s="1"/>
  <c r="V246" i="6"/>
  <c r="X246" i="6" s="1"/>
  <c r="W74" i="6"/>
  <c r="W75" i="6" s="1"/>
  <c r="V168" i="6"/>
  <c r="X168" i="6" s="1"/>
  <c r="Z151" i="6"/>
  <c r="AB151" i="6" s="1"/>
  <c r="V150" i="6"/>
  <c r="X150" i="6" s="1"/>
  <c r="R13" i="6"/>
  <c r="Z31" i="6"/>
  <c r="AB31" i="6" s="1"/>
  <c r="T13" i="6"/>
  <c r="W187" i="6"/>
  <c r="AB66" i="6"/>
  <c r="W262" i="6"/>
  <c r="W263" i="6" s="1"/>
  <c r="Z223" i="6"/>
  <c r="AB223" i="6" s="1"/>
  <c r="AB224" i="6"/>
  <c r="AB257" i="6"/>
  <c r="Z256" i="6"/>
  <c r="V188" i="6"/>
  <c r="X188" i="6" s="1"/>
  <c r="W214" i="6"/>
  <c r="W215" i="6" s="1"/>
  <c r="Z119" i="6"/>
  <c r="W88" i="6"/>
  <c r="W89" i="6" s="1"/>
  <c r="V201" i="6"/>
  <c r="X201" i="6" s="1"/>
  <c r="X214" i="6"/>
  <c r="X215" i="6" s="1"/>
  <c r="AB99" i="6"/>
  <c r="Z156" i="6"/>
  <c r="AB157" i="6"/>
  <c r="W163" i="6"/>
  <c r="W164" i="6" s="1"/>
  <c r="X88" i="6"/>
  <c r="X89" i="6" s="1"/>
  <c r="AB217" i="6"/>
  <c r="Z216" i="6"/>
  <c r="AB216" i="6" s="1"/>
  <c r="AB171" i="6"/>
  <c r="Z188" i="6"/>
  <c r="AB188" i="6" s="1"/>
  <c r="AB196" i="6"/>
  <c r="AB136" i="6"/>
  <c r="Z134" i="6"/>
  <c r="AB134" i="6" s="1"/>
  <c r="Z85" i="6"/>
  <c r="AB85" i="6" s="1"/>
  <c r="AB86" i="6"/>
  <c r="Z189" i="6"/>
  <c r="Z169" i="6" s="1"/>
  <c r="J13" i="6"/>
  <c r="AB36" i="6"/>
  <c r="AB35" i="6"/>
  <c r="AB78" i="6"/>
  <c r="U19" i="4"/>
  <c r="W19" i="4"/>
  <c r="P202" i="4"/>
  <c r="AB256" i="6" l="1"/>
  <c r="Z246" i="6"/>
  <c r="Z76" i="6"/>
  <c r="AB76" i="6" s="1"/>
  <c r="Z201" i="6"/>
  <c r="AB201" i="6" s="1"/>
  <c r="Z170" i="6"/>
  <c r="Z98" i="6"/>
  <c r="AB98" i="6" s="1"/>
  <c r="Z135" i="6"/>
  <c r="AB135" i="6" s="1"/>
  <c r="X199" i="6"/>
  <c r="X200" i="6" s="1"/>
  <c r="V13" i="6"/>
  <c r="X13" i="6" s="1"/>
  <c r="AB246" i="6"/>
  <c r="AB248" i="6"/>
  <c r="V167" i="6"/>
  <c r="V12" i="6" s="1"/>
  <c r="AB14" i="6"/>
  <c r="AB119" i="6"/>
  <c r="Z118" i="6"/>
  <c r="AB118" i="6" s="1"/>
  <c r="AB203" i="6"/>
  <c r="AB156" i="6"/>
  <c r="Z150" i="6"/>
  <c r="AB150" i="6" s="1"/>
  <c r="P181" i="4"/>
  <c r="P177" i="4" s="1"/>
  <c r="AB170" i="6" l="1"/>
  <c r="Z168" i="6"/>
  <c r="AB168" i="6" s="1"/>
  <c r="X167" i="6"/>
  <c r="Z167" i="6"/>
  <c r="X266" i="6"/>
  <c r="X267" i="6" s="1"/>
  <c r="Z13" i="6"/>
  <c r="Y275" i="4"/>
  <c r="AA275" i="4" s="1"/>
  <c r="W275" i="4"/>
  <c r="V275" i="4"/>
  <c r="X275" i="4" s="1"/>
  <c r="Y274" i="4"/>
  <c r="AA274" i="4" s="1"/>
  <c r="W274" i="4"/>
  <c r="V274" i="4"/>
  <c r="Z274" i="4" s="1"/>
  <c r="Y273" i="4"/>
  <c r="AA273" i="4" s="1"/>
  <c r="W273" i="4"/>
  <c r="V273" i="4"/>
  <c r="Y272" i="4"/>
  <c r="AA272" i="4" s="1"/>
  <c r="W272" i="4"/>
  <c r="T272" i="4"/>
  <c r="R272" i="4"/>
  <c r="P272" i="4"/>
  <c r="N272" i="4"/>
  <c r="L272" i="4"/>
  <c r="J272" i="4"/>
  <c r="G272" i="4"/>
  <c r="Y269" i="4"/>
  <c r="AA269" i="4" s="1"/>
  <c r="W269" i="4"/>
  <c r="V269" i="4"/>
  <c r="Y268" i="4"/>
  <c r="AA268" i="4" s="1"/>
  <c r="W268" i="4"/>
  <c r="V268" i="4"/>
  <c r="X268" i="4" s="1"/>
  <c r="Y267" i="4"/>
  <c r="AA267" i="4" s="1"/>
  <c r="W267" i="4"/>
  <c r="V267" i="4"/>
  <c r="Y266" i="4"/>
  <c r="AA266" i="4" s="1"/>
  <c r="W266" i="4"/>
  <c r="V266" i="4"/>
  <c r="Z266" i="4" s="1"/>
  <c r="AB266" i="4" s="1"/>
  <c r="Y265" i="4"/>
  <c r="AA265" i="4" s="1"/>
  <c r="W265" i="4"/>
  <c r="V265" i="4"/>
  <c r="Z265" i="4" s="1"/>
  <c r="AB265" i="4" s="1"/>
  <c r="V264" i="4"/>
  <c r="Z264" i="4" s="1"/>
  <c r="AB264" i="4" s="1"/>
  <c r="Y263" i="4"/>
  <c r="AA263" i="4" s="1"/>
  <c r="W263" i="4"/>
  <c r="V263" i="4"/>
  <c r="Z263" i="4" s="1"/>
  <c r="Y262" i="4"/>
  <c r="AA262" i="4" s="1"/>
  <c r="W262" i="4"/>
  <c r="V262" i="4"/>
  <c r="Z262" i="4" s="1"/>
  <c r="Z261" i="4"/>
  <c r="Z256" i="4" s="1"/>
  <c r="Z254" i="4" s="1"/>
  <c r="Y261" i="4"/>
  <c r="AA261" i="4" s="1"/>
  <c r="W261" i="4"/>
  <c r="V261" i="4"/>
  <c r="X261" i="4" s="1"/>
  <c r="Y260" i="4"/>
  <c r="AA260" i="4" s="1"/>
  <c r="W260" i="4"/>
  <c r="V260" i="4"/>
  <c r="Z260" i="4" s="1"/>
  <c r="Y259" i="4"/>
  <c r="AA259" i="4" s="1"/>
  <c r="W259" i="4"/>
  <c r="V259" i="4"/>
  <c r="Z259" i="4" s="1"/>
  <c r="Y258" i="4"/>
  <c r="AA258" i="4" s="1"/>
  <c r="W258" i="4"/>
  <c r="V258" i="4"/>
  <c r="Z258" i="4" s="1"/>
  <c r="Y257" i="4"/>
  <c r="AA257" i="4" s="1"/>
  <c r="W257" i="4"/>
  <c r="V257" i="4"/>
  <c r="X257" i="4" s="1"/>
  <c r="U256" i="4"/>
  <c r="Y256" i="4" s="1"/>
  <c r="AA256" i="4" s="1"/>
  <c r="T256" i="4"/>
  <c r="T254" i="4" s="1"/>
  <c r="R256" i="4"/>
  <c r="R254" i="4" s="1"/>
  <c r="P256" i="4"/>
  <c r="P254" i="4" s="1"/>
  <c r="N256" i="4"/>
  <c r="N254" i="4" s="1"/>
  <c r="L256" i="4"/>
  <c r="L254" i="4" s="1"/>
  <c r="J256" i="4"/>
  <c r="J254" i="4" s="1"/>
  <c r="G256" i="4"/>
  <c r="G254" i="4" s="1"/>
  <c r="U255" i="4"/>
  <c r="Y255" i="4" s="1"/>
  <c r="AA255" i="4" s="1"/>
  <c r="T255" i="4"/>
  <c r="R255" i="4"/>
  <c r="R253" i="4" s="1"/>
  <c r="P255" i="4"/>
  <c r="P253" i="4" s="1"/>
  <c r="N255" i="4"/>
  <c r="L255" i="4"/>
  <c r="J255" i="4"/>
  <c r="G255" i="4"/>
  <c r="U254" i="4"/>
  <c r="Y254" i="4" s="1"/>
  <c r="AA254" i="4" s="1"/>
  <c r="U253" i="4"/>
  <c r="W253" i="4" s="1"/>
  <c r="Y248" i="4"/>
  <c r="AA248" i="4" s="1"/>
  <c r="W248" i="4"/>
  <c r="V248" i="4"/>
  <c r="X248" i="4" s="1"/>
  <c r="AA247" i="4"/>
  <c r="Z247" i="4"/>
  <c r="AB247" i="4" s="1"/>
  <c r="X247" i="4"/>
  <c r="X249" i="4" s="1"/>
  <c r="X250" i="4" s="1"/>
  <c r="W247" i="4"/>
  <c r="W249" i="4" s="1"/>
  <c r="W250" i="4" s="1"/>
  <c r="Y246" i="4"/>
  <c r="AA246" i="4" s="1"/>
  <c r="W246" i="4"/>
  <c r="V246" i="4"/>
  <c r="Y245" i="4"/>
  <c r="AA245" i="4" s="1"/>
  <c r="W245" i="4"/>
  <c r="V245" i="4"/>
  <c r="Z245" i="4" s="1"/>
  <c r="AA244" i="4"/>
  <c r="W244" i="4"/>
  <c r="T244" i="4"/>
  <c r="R244" i="4"/>
  <c r="P244" i="4"/>
  <c r="N244" i="4"/>
  <c r="L244" i="4"/>
  <c r="J244" i="4"/>
  <c r="G244" i="4"/>
  <c r="Y241" i="4"/>
  <c r="AA241" i="4" s="1"/>
  <c r="W241" i="4"/>
  <c r="V241" i="4"/>
  <c r="Y240" i="4"/>
  <c r="AA240" i="4" s="1"/>
  <c r="W240" i="4"/>
  <c r="V240" i="4"/>
  <c r="X240" i="4" s="1"/>
  <c r="Y239" i="4"/>
  <c r="AA239" i="4" s="1"/>
  <c r="W239" i="4"/>
  <c r="V239" i="4"/>
  <c r="V238" i="4"/>
  <c r="X238" i="4" s="1"/>
  <c r="U238" i="4"/>
  <c r="Y237" i="4"/>
  <c r="AA237" i="4" s="1"/>
  <c r="W237" i="4"/>
  <c r="V237" i="4"/>
  <c r="V236" i="4"/>
  <c r="X236" i="4" s="1"/>
  <c r="U236" i="4"/>
  <c r="W236" i="4" s="1"/>
  <c r="Y235" i="4"/>
  <c r="AA235" i="4" s="1"/>
  <c r="W235" i="4"/>
  <c r="V235" i="4"/>
  <c r="AA234" i="4"/>
  <c r="Y234" i="4"/>
  <c r="W234" i="4"/>
  <c r="V234" i="4"/>
  <c r="Z234" i="4" s="1"/>
  <c r="AB234" i="4" s="1"/>
  <c r="V233" i="4"/>
  <c r="Z233" i="4" s="1"/>
  <c r="AB233" i="4" s="1"/>
  <c r="U233" i="4"/>
  <c r="Y233" i="4" s="1"/>
  <c r="AA233" i="4" s="1"/>
  <c r="V232" i="4"/>
  <c r="U232" i="4"/>
  <c r="Y232" i="4" s="1"/>
  <c r="AA232" i="4" s="1"/>
  <c r="V231" i="4"/>
  <c r="X231" i="4" s="1"/>
  <c r="U231" i="4"/>
  <c r="Y231" i="4" s="1"/>
  <c r="AA231" i="4" s="1"/>
  <c r="U230" i="4"/>
  <c r="Y230" i="4" s="1"/>
  <c r="AA230" i="4" s="1"/>
  <c r="T230" i="4"/>
  <c r="R230" i="4"/>
  <c r="P230" i="4"/>
  <c r="N230" i="4"/>
  <c r="L230" i="4"/>
  <c r="J230" i="4"/>
  <c r="G230" i="4"/>
  <c r="AA227" i="4"/>
  <c r="W227" i="4"/>
  <c r="W228" i="4" s="1"/>
  <c r="W229" i="4" s="1"/>
  <c r="V227" i="4"/>
  <c r="X227" i="4" s="1"/>
  <c r="X228" i="4" s="1"/>
  <c r="X229" i="4" s="1"/>
  <c r="Y226" i="4"/>
  <c r="AA226" i="4" s="1"/>
  <c r="W226" i="4"/>
  <c r="V226" i="4"/>
  <c r="Z226" i="4" s="1"/>
  <c r="AB226" i="4" s="1"/>
  <c r="Y225" i="4"/>
  <c r="AA225" i="4" s="1"/>
  <c r="W225" i="4"/>
  <c r="V225" i="4"/>
  <c r="Z225" i="4" s="1"/>
  <c r="AB225" i="4" s="1"/>
  <c r="Y224" i="4"/>
  <c r="AA224" i="4" s="1"/>
  <c r="W224" i="4"/>
  <c r="V224" i="4"/>
  <c r="X224" i="4" s="1"/>
  <c r="AA223" i="4"/>
  <c r="W223" i="4"/>
  <c r="T223" i="4"/>
  <c r="R223" i="4"/>
  <c r="P223" i="4"/>
  <c r="N223" i="4"/>
  <c r="L223" i="4"/>
  <c r="J223" i="4"/>
  <c r="G223" i="4"/>
  <c r="AA220" i="4"/>
  <c r="W220" i="4"/>
  <c r="V220" i="4"/>
  <c r="Z220" i="4" s="1"/>
  <c r="V219" i="4"/>
  <c r="U219" i="4"/>
  <c r="V218" i="4"/>
  <c r="U218" i="4"/>
  <c r="W218" i="4" s="1"/>
  <c r="V217" i="4"/>
  <c r="U217" i="4"/>
  <c r="V216" i="4"/>
  <c r="X216" i="4" s="1"/>
  <c r="U216" i="4"/>
  <c r="Y215" i="4"/>
  <c r="AA215" i="4" s="1"/>
  <c r="W215" i="4"/>
  <c r="V215" i="4"/>
  <c r="X215" i="4" s="1"/>
  <c r="V214" i="4"/>
  <c r="X214" i="4" s="1"/>
  <c r="U214" i="4"/>
  <c r="W214" i="4" s="1"/>
  <c r="Y213" i="4"/>
  <c r="AA213" i="4" s="1"/>
  <c r="W213" i="4"/>
  <c r="V213" i="4"/>
  <c r="Y212" i="4"/>
  <c r="AA212" i="4" s="1"/>
  <c r="X212" i="4"/>
  <c r="V212" i="4"/>
  <c r="Z212" i="4" s="1"/>
  <c r="U212" i="4"/>
  <c r="W212" i="4" s="1"/>
  <c r="V211" i="4"/>
  <c r="Z211" i="4" s="1"/>
  <c r="AB211" i="4" s="1"/>
  <c r="U211" i="4"/>
  <c r="U210" i="4"/>
  <c r="Y210" i="4" s="1"/>
  <c r="AA210" i="4" s="1"/>
  <c r="T210" i="4"/>
  <c r="T208" i="4" s="1"/>
  <c r="R210" i="4"/>
  <c r="R208" i="4" s="1"/>
  <c r="P210" i="4"/>
  <c r="P208" i="4" s="1"/>
  <c r="N210" i="4"/>
  <c r="L210" i="4"/>
  <c r="L208" i="4" s="1"/>
  <c r="J210" i="4"/>
  <c r="J208" i="4" s="1"/>
  <c r="G210" i="4"/>
  <c r="G208" i="4" s="1"/>
  <c r="U209" i="4"/>
  <c r="Y209" i="4" s="1"/>
  <c r="AA209" i="4" s="1"/>
  <c r="T209" i="4"/>
  <c r="R209" i="4"/>
  <c r="N209" i="4"/>
  <c r="L209" i="4"/>
  <c r="J209" i="4"/>
  <c r="G209" i="4"/>
  <c r="U208" i="4"/>
  <c r="Y208" i="4" s="1"/>
  <c r="AA208" i="4" s="1"/>
  <c r="AA207" i="4"/>
  <c r="U207" i="4"/>
  <c r="W207" i="4" s="1"/>
  <c r="Y202" i="4"/>
  <c r="AA202" i="4" s="1"/>
  <c r="W202" i="4"/>
  <c r="V202" i="4"/>
  <c r="X202" i="4" s="1"/>
  <c r="V201" i="4"/>
  <c r="Z201" i="4" s="1"/>
  <c r="AB201" i="4" s="1"/>
  <c r="W201" i="4"/>
  <c r="V200" i="4"/>
  <c r="Z200" i="4" s="1"/>
  <c r="AB200" i="4" s="1"/>
  <c r="Y199" i="4"/>
  <c r="AA199" i="4" s="1"/>
  <c r="W199" i="4"/>
  <c r="V199" i="4"/>
  <c r="X199" i="4" s="1"/>
  <c r="V198" i="4"/>
  <c r="Y198" i="4"/>
  <c r="AA198" i="4" s="1"/>
  <c r="Y197" i="4"/>
  <c r="AA197" i="4" s="1"/>
  <c r="W197" i="4"/>
  <c r="V197" i="4"/>
  <c r="V196" i="4"/>
  <c r="Z196" i="4" s="1"/>
  <c r="W195" i="4"/>
  <c r="Y195" i="4"/>
  <c r="AA195" i="4" s="1"/>
  <c r="T195" i="4"/>
  <c r="T176" i="4" s="1"/>
  <c r="R195" i="4"/>
  <c r="R176" i="4" s="1"/>
  <c r="P195" i="4"/>
  <c r="P176" i="4" s="1"/>
  <c r="N195" i="4"/>
  <c r="N176" i="4" s="1"/>
  <c r="L195" i="4"/>
  <c r="L176" i="4" s="1"/>
  <c r="J195" i="4"/>
  <c r="J176" i="4" s="1"/>
  <c r="G195" i="4"/>
  <c r="G176" i="4" s="1"/>
  <c r="U194" i="4"/>
  <c r="T194" i="4"/>
  <c r="R194" i="4"/>
  <c r="P194" i="4"/>
  <c r="N194" i="4"/>
  <c r="L194" i="4"/>
  <c r="J194" i="4"/>
  <c r="J175" i="4" s="1"/>
  <c r="G194" i="4"/>
  <c r="Y191" i="4"/>
  <c r="AA191" i="4" s="1"/>
  <c r="W191" i="4"/>
  <c r="V191" i="4"/>
  <c r="X191" i="4" s="1"/>
  <c r="Y190" i="4"/>
  <c r="AA190" i="4" s="1"/>
  <c r="W190" i="4"/>
  <c r="V190" i="4"/>
  <c r="Z190" i="4" s="1"/>
  <c r="AB190" i="4" s="1"/>
  <c r="Z189" i="4"/>
  <c r="AB189" i="4" s="1"/>
  <c r="Y189" i="4"/>
  <c r="AA189" i="4" s="1"/>
  <c r="X189" i="4"/>
  <c r="W189" i="4"/>
  <c r="V189" i="4"/>
  <c r="Y188" i="4"/>
  <c r="AA188" i="4" s="1"/>
  <c r="W188" i="4"/>
  <c r="V188" i="4"/>
  <c r="Y187" i="4"/>
  <c r="AA187" i="4" s="1"/>
  <c r="W187" i="4"/>
  <c r="V187" i="4"/>
  <c r="X187" i="4" s="1"/>
  <c r="Y186" i="4"/>
  <c r="AA186" i="4" s="1"/>
  <c r="W186" i="4"/>
  <c r="V186" i="4"/>
  <c r="Y185" i="4"/>
  <c r="AA185" i="4" s="1"/>
  <c r="W185" i="4"/>
  <c r="V185" i="4"/>
  <c r="AA184" i="4"/>
  <c r="Z184" i="4"/>
  <c r="AB184" i="4" s="1"/>
  <c r="Y184" i="4"/>
  <c r="W184" i="4"/>
  <c r="V184" i="4"/>
  <c r="X184" i="4" s="1"/>
  <c r="Y183" i="4"/>
  <c r="AA183" i="4" s="1"/>
  <c r="W183" i="4"/>
  <c r="V183" i="4"/>
  <c r="Y182" i="4"/>
  <c r="AA182" i="4" s="1"/>
  <c r="W182" i="4"/>
  <c r="V182" i="4"/>
  <c r="Z182" i="4" s="1"/>
  <c r="AB182" i="4" s="1"/>
  <c r="Y181" i="4"/>
  <c r="AA181" i="4" s="1"/>
  <c r="W181" i="4"/>
  <c r="V181" i="4"/>
  <c r="Z181" i="4" s="1"/>
  <c r="AB181" i="4" s="1"/>
  <c r="Y180" i="4"/>
  <c r="AA180" i="4" s="1"/>
  <c r="W180" i="4"/>
  <c r="V180" i="4"/>
  <c r="Y179" i="4"/>
  <c r="AA179" i="4" s="1"/>
  <c r="W179" i="4"/>
  <c r="V179" i="4"/>
  <c r="X179" i="4" s="1"/>
  <c r="Y178" i="4"/>
  <c r="AA178" i="4" s="1"/>
  <c r="W178" i="4"/>
  <c r="V178" i="4"/>
  <c r="Y177" i="4"/>
  <c r="AA177" i="4" s="1"/>
  <c r="W177" i="4"/>
  <c r="T177" i="4"/>
  <c r="R177" i="4"/>
  <c r="N177" i="4"/>
  <c r="L177" i="4"/>
  <c r="G177" i="4"/>
  <c r="Y176" i="4"/>
  <c r="AA176" i="4" s="1"/>
  <c r="W176" i="4"/>
  <c r="Y175" i="4"/>
  <c r="AA175" i="4" s="1"/>
  <c r="W175" i="4"/>
  <c r="X172" i="4"/>
  <c r="X173" i="4" s="1"/>
  <c r="W172" i="4"/>
  <c r="W173" i="4" s="1"/>
  <c r="Y169" i="4"/>
  <c r="AA169" i="4" s="1"/>
  <c r="W169" i="4"/>
  <c r="V169" i="4"/>
  <c r="Y168" i="4"/>
  <c r="AA168" i="4" s="1"/>
  <c r="W168" i="4"/>
  <c r="V168" i="4"/>
  <c r="Z168" i="4" s="1"/>
  <c r="AB168" i="4" s="1"/>
  <c r="Y167" i="4"/>
  <c r="AA167" i="4" s="1"/>
  <c r="T167" i="4"/>
  <c r="R167" i="4"/>
  <c r="P167" i="4"/>
  <c r="N167" i="4"/>
  <c r="L167" i="4"/>
  <c r="J167" i="4"/>
  <c r="G167" i="4"/>
  <c r="Y164" i="4"/>
  <c r="AA164" i="4" s="1"/>
  <c r="W164" i="4"/>
  <c r="W165" i="4" s="1"/>
  <c r="W166" i="4" s="1"/>
  <c r="V164" i="4"/>
  <c r="Y163" i="4"/>
  <c r="AA163" i="4" s="1"/>
  <c r="T163" i="4"/>
  <c r="R163" i="4"/>
  <c r="P163" i="4"/>
  <c r="N163" i="4"/>
  <c r="L163" i="4"/>
  <c r="J163" i="4"/>
  <c r="G163" i="4"/>
  <c r="Y160" i="4"/>
  <c r="AA160" i="4" s="1"/>
  <c r="W160" i="4"/>
  <c r="V160" i="4"/>
  <c r="Z160" i="4" s="1"/>
  <c r="AB160" i="4" s="1"/>
  <c r="Y159" i="4"/>
  <c r="AA159" i="4" s="1"/>
  <c r="W159" i="4"/>
  <c r="V159" i="4"/>
  <c r="X159" i="4" s="1"/>
  <c r="Y158" i="4"/>
  <c r="AA158" i="4" s="1"/>
  <c r="T158" i="4"/>
  <c r="R158" i="4"/>
  <c r="P158" i="4"/>
  <c r="N158" i="4"/>
  <c r="L158" i="4"/>
  <c r="J158" i="4"/>
  <c r="G158" i="4"/>
  <c r="Y157" i="4"/>
  <c r="AA157" i="4" s="1"/>
  <c r="W157" i="4"/>
  <c r="V152" i="4"/>
  <c r="Z152" i="4" s="1"/>
  <c r="AB152" i="4" s="1"/>
  <c r="Y152" i="4"/>
  <c r="AA152" i="4" s="1"/>
  <c r="Y151" i="4"/>
  <c r="AA151" i="4" s="1"/>
  <c r="V151" i="4"/>
  <c r="Z151" i="4" s="1"/>
  <c r="AB151" i="4" s="1"/>
  <c r="Y150" i="4"/>
  <c r="AA150" i="4" s="1"/>
  <c r="V150" i="4"/>
  <c r="Z150" i="4" s="1"/>
  <c r="AB150" i="4" s="1"/>
  <c r="Y149" i="4"/>
  <c r="AA149" i="4" s="1"/>
  <c r="V149" i="4"/>
  <c r="Z149" i="4" s="1"/>
  <c r="U148" i="4"/>
  <c r="T148" i="4"/>
  <c r="R148" i="4"/>
  <c r="R142" i="4" s="1"/>
  <c r="P148" i="4"/>
  <c r="P142" i="4" s="1"/>
  <c r="N148" i="4"/>
  <c r="N142" i="4" s="1"/>
  <c r="L148" i="4"/>
  <c r="J148" i="4"/>
  <c r="G148" i="4"/>
  <c r="G142" i="4" s="1"/>
  <c r="X146" i="4"/>
  <c r="X147" i="4" s="1"/>
  <c r="W146" i="4"/>
  <c r="W147" i="4" s="1"/>
  <c r="Y145" i="4"/>
  <c r="AA145" i="4" s="1"/>
  <c r="V145" i="4"/>
  <c r="Z145" i="4" s="1"/>
  <c r="AB145" i="4" s="1"/>
  <c r="Y144" i="4"/>
  <c r="AA144" i="4" s="1"/>
  <c r="V144" i="4"/>
  <c r="Z144" i="4" s="1"/>
  <c r="Y143" i="4"/>
  <c r="AA143" i="4" s="1"/>
  <c r="T143" i="4"/>
  <c r="T141" i="4" s="1"/>
  <c r="R143" i="4"/>
  <c r="R141" i="4" s="1"/>
  <c r="P143" i="4"/>
  <c r="P141" i="4" s="1"/>
  <c r="N143" i="4"/>
  <c r="L143" i="4"/>
  <c r="L141" i="4" s="1"/>
  <c r="J143" i="4"/>
  <c r="J141" i="4" s="1"/>
  <c r="G143" i="4"/>
  <c r="G141" i="4" s="1"/>
  <c r="Y142" i="4"/>
  <c r="T142" i="4"/>
  <c r="L142" i="4"/>
  <c r="J142" i="4"/>
  <c r="Y141" i="4"/>
  <c r="AA141" i="4" s="1"/>
  <c r="W141" i="4"/>
  <c r="X139" i="4"/>
  <c r="X140" i="4" s="1"/>
  <c r="W139" i="4"/>
  <c r="W140" i="4" s="1"/>
  <c r="X137" i="4"/>
  <c r="X138" i="4" s="1"/>
  <c r="W137" i="4"/>
  <c r="W138" i="4" s="1"/>
  <c r="Y136" i="4"/>
  <c r="AA136" i="4" s="1"/>
  <c r="V136" i="4"/>
  <c r="Z136" i="4" s="1"/>
  <c r="AB136" i="4" s="1"/>
  <c r="Y135" i="4"/>
  <c r="AA135" i="4" s="1"/>
  <c r="V135" i="4"/>
  <c r="Z135" i="4" s="1"/>
  <c r="AB135" i="4" s="1"/>
  <c r="Y134" i="4"/>
  <c r="AA134" i="4" s="1"/>
  <c r="T134" i="4"/>
  <c r="T133" i="4" s="1"/>
  <c r="R134" i="4"/>
  <c r="R133" i="4" s="1"/>
  <c r="P134" i="4"/>
  <c r="P133" i="4" s="1"/>
  <c r="N134" i="4"/>
  <c r="N133" i="4" s="1"/>
  <c r="L134" i="4"/>
  <c r="L133" i="4" s="1"/>
  <c r="J134" i="4"/>
  <c r="G134" i="4"/>
  <c r="G133" i="4" s="1"/>
  <c r="Y133" i="4"/>
  <c r="AA133" i="4" s="1"/>
  <c r="V128" i="4"/>
  <c r="X128" i="4" s="1"/>
  <c r="U128" i="4"/>
  <c r="Y128" i="4" s="1"/>
  <c r="AA128" i="4" s="1"/>
  <c r="Y127" i="4"/>
  <c r="AA127" i="4" s="1"/>
  <c r="V127" i="4"/>
  <c r="Z127" i="4" s="1"/>
  <c r="U126" i="4"/>
  <c r="T126" i="4"/>
  <c r="T125" i="4" s="1"/>
  <c r="R126" i="4"/>
  <c r="R125" i="4" s="1"/>
  <c r="P126" i="4"/>
  <c r="P125" i="4" s="1"/>
  <c r="N126" i="4"/>
  <c r="N125" i="4" s="1"/>
  <c r="L126" i="4"/>
  <c r="L125" i="4" s="1"/>
  <c r="J126" i="4"/>
  <c r="J125" i="4" s="1"/>
  <c r="G126" i="4"/>
  <c r="U125" i="4"/>
  <c r="W125" i="4" s="1"/>
  <c r="G125" i="4"/>
  <c r="X123" i="4"/>
  <c r="X124" i="4" s="1"/>
  <c r="W123" i="4"/>
  <c r="W124" i="4" s="1"/>
  <c r="X121" i="4"/>
  <c r="X122" i="4" s="1"/>
  <c r="W121" i="4"/>
  <c r="W122" i="4" s="1"/>
  <c r="Y120" i="4"/>
  <c r="AA120" i="4" s="1"/>
  <c r="V120" i="4"/>
  <c r="Z120" i="4" s="1"/>
  <c r="AB120" i="4" s="1"/>
  <c r="Y119" i="4"/>
  <c r="AA119" i="4" s="1"/>
  <c r="V119" i="4"/>
  <c r="Z119" i="4" s="1"/>
  <c r="AB119" i="4" s="1"/>
  <c r="Y118" i="4"/>
  <c r="AA118" i="4" s="1"/>
  <c r="V118" i="4"/>
  <c r="Z118" i="4" s="1"/>
  <c r="AB118" i="4" s="1"/>
  <c r="Y117" i="4"/>
  <c r="AA117" i="4" s="1"/>
  <c r="V117" i="4"/>
  <c r="Z117" i="4" s="1"/>
  <c r="AB117" i="4" s="1"/>
  <c r="Y116" i="4"/>
  <c r="AA116" i="4" s="1"/>
  <c r="T116" i="4"/>
  <c r="R116" i="4"/>
  <c r="P116" i="4"/>
  <c r="N116" i="4"/>
  <c r="L116" i="4"/>
  <c r="J116" i="4"/>
  <c r="G116" i="4"/>
  <c r="X114" i="4"/>
  <c r="X115" i="4" s="1"/>
  <c r="W114" i="4"/>
  <c r="W115" i="4" s="1"/>
  <c r="Y113" i="4"/>
  <c r="AA113" i="4" s="1"/>
  <c r="V113" i="4"/>
  <c r="Z113" i="4" s="1"/>
  <c r="AB113" i="4" s="1"/>
  <c r="Y112" i="4"/>
  <c r="AA112" i="4" s="1"/>
  <c r="V112" i="4"/>
  <c r="Z112" i="4" s="1"/>
  <c r="Y111" i="4"/>
  <c r="AA111" i="4" s="1"/>
  <c r="T111" i="4"/>
  <c r="R111" i="4"/>
  <c r="P111" i="4"/>
  <c r="N111" i="4"/>
  <c r="L111" i="4"/>
  <c r="J111" i="4"/>
  <c r="G111" i="4"/>
  <c r="X109" i="4"/>
  <c r="X110" i="4" s="1"/>
  <c r="W109" i="4"/>
  <c r="W110" i="4" s="1"/>
  <c r="Y108" i="4"/>
  <c r="AA108" i="4" s="1"/>
  <c r="V108" i="4"/>
  <c r="Z108" i="4" s="1"/>
  <c r="AB108" i="4" s="1"/>
  <c r="Y107" i="4"/>
  <c r="AA107" i="4" s="1"/>
  <c r="V107" i="4"/>
  <c r="Z107" i="4" s="1"/>
  <c r="AB107" i="4" s="1"/>
  <c r="Y106" i="4"/>
  <c r="AA106" i="4" s="1"/>
  <c r="T106" i="4"/>
  <c r="R106" i="4"/>
  <c r="P106" i="4"/>
  <c r="N106" i="4"/>
  <c r="L106" i="4"/>
  <c r="J106" i="4"/>
  <c r="G106" i="4"/>
  <c r="Y105" i="4"/>
  <c r="AA105" i="4" s="1"/>
  <c r="X101" i="4"/>
  <c r="X102" i="4" s="1"/>
  <c r="W101" i="4"/>
  <c r="W102" i="4" s="1"/>
  <c r="Y100" i="4"/>
  <c r="AA100" i="4" s="1"/>
  <c r="V100" i="4"/>
  <c r="Z100" i="4" s="1"/>
  <c r="AB100" i="4" s="1"/>
  <c r="Y99" i="4"/>
  <c r="AA99" i="4" s="1"/>
  <c r="V99" i="4"/>
  <c r="Z99" i="4" s="1"/>
  <c r="AB99" i="4" s="1"/>
  <c r="Y98" i="4"/>
  <c r="AA98" i="4" s="1"/>
  <c r="V98" i="4"/>
  <c r="Z98" i="4" s="1"/>
  <c r="AB98" i="4" s="1"/>
  <c r="Y97" i="4"/>
  <c r="AA97" i="4" s="1"/>
  <c r="T97" i="4"/>
  <c r="R97" i="4"/>
  <c r="P97" i="4"/>
  <c r="N97" i="4"/>
  <c r="L97" i="4"/>
  <c r="J97" i="4"/>
  <c r="G97" i="4"/>
  <c r="V94" i="4"/>
  <c r="X94" i="4" s="1"/>
  <c r="U94" i="4"/>
  <c r="W94" i="4" s="1"/>
  <c r="W95" i="4" s="1"/>
  <c r="W96" i="4" s="1"/>
  <c r="V93" i="4"/>
  <c r="U93" i="4"/>
  <c r="W93" i="4" s="1"/>
  <c r="AA92" i="4"/>
  <c r="U92" i="4"/>
  <c r="W92" i="4" s="1"/>
  <c r="T92" i="4"/>
  <c r="R92" i="4"/>
  <c r="P92" i="4"/>
  <c r="N92" i="4"/>
  <c r="L92" i="4"/>
  <c r="J92" i="4"/>
  <c r="G92" i="4"/>
  <c r="Y89" i="4"/>
  <c r="AA89" i="4" s="1"/>
  <c r="V89" i="4"/>
  <c r="Z89" i="4" s="1"/>
  <c r="AB89" i="4" s="1"/>
  <c r="Y88" i="4"/>
  <c r="AA88" i="4" s="1"/>
  <c r="V88" i="4"/>
  <c r="Z88" i="4" s="1"/>
  <c r="AB88" i="4" s="1"/>
  <c r="V87" i="4"/>
  <c r="Z87" i="4" s="1"/>
  <c r="W87" i="4"/>
  <c r="W90" i="4" s="1"/>
  <c r="W91" i="4" s="1"/>
  <c r="Z86" i="4"/>
  <c r="AB86" i="4" s="1"/>
  <c r="Y86" i="4"/>
  <c r="AA86" i="4" s="1"/>
  <c r="U85" i="4"/>
  <c r="W85" i="4" s="1"/>
  <c r="T85" i="4"/>
  <c r="R85" i="4"/>
  <c r="P85" i="4"/>
  <c r="N85" i="4"/>
  <c r="L85" i="4"/>
  <c r="J85" i="4"/>
  <c r="G85" i="4"/>
  <c r="W84" i="4"/>
  <c r="Y78" i="4"/>
  <c r="AA78" i="4" s="1"/>
  <c r="W78" i="4"/>
  <c r="V78" i="4"/>
  <c r="Z78" i="4" s="1"/>
  <c r="AB78" i="4" s="1"/>
  <c r="Y77" i="4"/>
  <c r="AA77" i="4" s="1"/>
  <c r="W77" i="4"/>
  <c r="V77" i="4"/>
  <c r="Z77" i="4" s="1"/>
  <c r="AB77" i="4" s="1"/>
  <c r="V76" i="4"/>
  <c r="U76" i="4"/>
  <c r="Y76" i="4" s="1"/>
  <c r="AA76" i="4" s="1"/>
  <c r="AA75" i="4"/>
  <c r="V75" i="4"/>
  <c r="X75" i="4" s="1"/>
  <c r="U75" i="4"/>
  <c r="W75" i="4" s="1"/>
  <c r="AA74" i="4"/>
  <c r="W74" i="4"/>
  <c r="V74" i="4"/>
  <c r="Z74" i="4" s="1"/>
  <c r="AA73" i="4"/>
  <c r="U73" i="4"/>
  <c r="W73" i="4" s="1"/>
  <c r="T73" i="4"/>
  <c r="R73" i="4"/>
  <c r="P73" i="4"/>
  <c r="N73" i="4"/>
  <c r="L73" i="4"/>
  <c r="J73" i="4"/>
  <c r="G73" i="4"/>
  <c r="V70" i="4"/>
  <c r="U70" i="4"/>
  <c r="W70" i="4" s="1"/>
  <c r="Y69" i="4"/>
  <c r="AA69" i="4" s="1"/>
  <c r="V69" i="4"/>
  <c r="X69" i="4" s="1"/>
  <c r="U69" i="4"/>
  <c r="W69" i="4" s="1"/>
  <c r="V68" i="4"/>
  <c r="U68" i="4"/>
  <c r="AA67" i="4"/>
  <c r="U67" i="4"/>
  <c r="W67" i="4" s="1"/>
  <c r="T67" i="4"/>
  <c r="R67" i="4"/>
  <c r="P67" i="4"/>
  <c r="N67" i="4"/>
  <c r="L67" i="4"/>
  <c r="J67" i="4"/>
  <c r="G67" i="4"/>
  <c r="V64" i="4"/>
  <c r="Z64" i="4" s="1"/>
  <c r="AB64" i="4" s="1"/>
  <c r="U64" i="4"/>
  <c r="Y64" i="4" s="1"/>
  <c r="AA64" i="4" s="1"/>
  <c r="Y63" i="4"/>
  <c r="AA63" i="4" s="1"/>
  <c r="W63" i="4"/>
  <c r="V63" i="4"/>
  <c r="Z63" i="4" s="1"/>
  <c r="AB63" i="4" s="1"/>
  <c r="Y62" i="4"/>
  <c r="AA62" i="4" s="1"/>
  <c r="W62" i="4"/>
  <c r="V62" i="4"/>
  <c r="Y61" i="4"/>
  <c r="AA61" i="4" s="1"/>
  <c r="W61" i="4"/>
  <c r="V61" i="4"/>
  <c r="X61" i="4" s="1"/>
  <c r="Y60" i="4"/>
  <c r="AA60" i="4" s="1"/>
  <c r="W60" i="4"/>
  <c r="V60" i="4"/>
  <c r="Z60" i="4" s="1"/>
  <c r="AB60" i="4" s="1"/>
  <c r="AA59" i="4"/>
  <c r="U59" i="4"/>
  <c r="W59" i="4" s="1"/>
  <c r="T59" i="4"/>
  <c r="R59" i="4"/>
  <c r="P59" i="4"/>
  <c r="N59" i="4"/>
  <c r="L59" i="4"/>
  <c r="J59" i="4"/>
  <c r="G59" i="4"/>
  <c r="V56" i="4"/>
  <c r="X56" i="4" s="1"/>
  <c r="U56" i="4"/>
  <c r="AA55" i="4"/>
  <c r="V55" i="4"/>
  <c r="X55" i="4" s="1"/>
  <c r="U55" i="4"/>
  <c r="W55" i="4" s="1"/>
  <c r="V54" i="4"/>
  <c r="U54" i="4"/>
  <c r="W54" i="4" s="1"/>
  <c r="V53" i="4"/>
  <c r="X53" i="4" s="1"/>
  <c r="U53" i="4"/>
  <c r="W53" i="4" s="1"/>
  <c r="V52" i="4"/>
  <c r="Z52" i="4" s="1"/>
  <c r="AB52" i="4" s="1"/>
  <c r="U52" i="4"/>
  <c r="W52" i="4" s="1"/>
  <c r="V51" i="4"/>
  <c r="X51" i="4" s="1"/>
  <c r="U51" i="4"/>
  <c r="W51" i="4" s="1"/>
  <c r="AA50" i="4"/>
  <c r="U50" i="4"/>
  <c r="W50" i="4" s="1"/>
  <c r="T50" i="4"/>
  <c r="R50" i="4"/>
  <c r="P50" i="4"/>
  <c r="N50" i="4"/>
  <c r="L50" i="4"/>
  <c r="J50" i="4"/>
  <c r="G50" i="4"/>
  <c r="Y47" i="4"/>
  <c r="AA47" i="4" s="1"/>
  <c r="W47" i="4"/>
  <c r="V47" i="4"/>
  <c r="X47" i="4" s="1"/>
  <c r="Z46" i="4"/>
  <c r="AB46" i="4" s="1"/>
  <c r="Y46" i="4"/>
  <c r="AA46" i="4" s="1"/>
  <c r="W46" i="4"/>
  <c r="V46" i="4"/>
  <c r="X46" i="4" s="1"/>
  <c r="Y45" i="4"/>
  <c r="AA45" i="4" s="1"/>
  <c r="W45" i="4"/>
  <c r="V45" i="4"/>
  <c r="V44" i="4"/>
  <c r="X44" i="4" s="1"/>
  <c r="X48" i="4" s="1"/>
  <c r="X49" i="4" s="1"/>
  <c r="U44" i="4"/>
  <c r="W44" i="4" s="1"/>
  <c r="W48" i="4" s="1"/>
  <c r="W49" i="4" s="1"/>
  <c r="Y43" i="4"/>
  <c r="AA43" i="4" s="1"/>
  <c r="W43" i="4"/>
  <c r="V43" i="4"/>
  <c r="X43" i="4" s="1"/>
  <c r="AA42" i="4"/>
  <c r="U42" i="4"/>
  <c r="W42" i="4" s="1"/>
  <c r="T42" i="4"/>
  <c r="R42" i="4"/>
  <c r="P42" i="4"/>
  <c r="N42" i="4"/>
  <c r="L42" i="4"/>
  <c r="J42" i="4"/>
  <c r="G42" i="4"/>
  <c r="V39" i="4"/>
  <c r="Z39" i="4" s="1"/>
  <c r="AB39" i="4" s="1"/>
  <c r="U39" i="4"/>
  <c r="W39" i="4" s="1"/>
  <c r="W40" i="4" s="1"/>
  <c r="W41" i="4" s="1"/>
  <c r="T38" i="4"/>
  <c r="R38" i="4"/>
  <c r="P38" i="4"/>
  <c r="N38" i="4"/>
  <c r="L38" i="4"/>
  <c r="J38" i="4"/>
  <c r="G38" i="4"/>
  <c r="Y35" i="4"/>
  <c r="AA35" i="4" s="1"/>
  <c r="W35" i="4"/>
  <c r="V35" i="4"/>
  <c r="Z35" i="4" s="1"/>
  <c r="V34" i="4"/>
  <c r="Z34" i="4" s="1"/>
  <c r="U34" i="4"/>
  <c r="Y34" i="4" s="1"/>
  <c r="AA34" i="4" s="1"/>
  <c r="Y33" i="4"/>
  <c r="AA33" i="4" s="1"/>
  <c r="W33" i="4"/>
  <c r="V33" i="4"/>
  <c r="X33" i="4" s="1"/>
  <c r="V32" i="4"/>
  <c r="X32" i="4" s="1"/>
  <c r="U32" i="4"/>
  <c r="W32" i="4" s="1"/>
  <c r="W36" i="4" s="1"/>
  <c r="W37" i="4" s="1"/>
  <c r="AA31" i="4"/>
  <c r="W31" i="4"/>
  <c r="V31" i="4"/>
  <c r="Z31" i="4" s="1"/>
  <c r="AB31" i="4" s="1"/>
  <c r="AA30" i="4"/>
  <c r="U30" i="4"/>
  <c r="W30" i="4" s="1"/>
  <c r="T30" i="4"/>
  <c r="R30" i="4"/>
  <c r="P30" i="4"/>
  <c r="N30" i="4"/>
  <c r="V30" i="4" s="1"/>
  <c r="X30" i="4" s="1"/>
  <c r="L30" i="4"/>
  <c r="J30" i="4"/>
  <c r="G30" i="4"/>
  <c r="AA27" i="4"/>
  <c r="V27" i="4"/>
  <c r="Z27" i="4" s="1"/>
  <c r="AB27" i="4" s="1"/>
  <c r="V26" i="4"/>
  <c r="Z26" i="4" s="1"/>
  <c r="AB26" i="4" s="1"/>
  <c r="U26" i="4"/>
  <c r="Y26" i="4" s="1"/>
  <c r="AA26" i="4" s="1"/>
  <c r="Z25" i="4"/>
  <c r="U25" i="4"/>
  <c r="W25" i="4" s="1"/>
  <c r="Z24" i="4"/>
  <c r="U24" i="4"/>
  <c r="Y24" i="4" s="1"/>
  <c r="AA24" i="4" s="1"/>
  <c r="U23" i="4"/>
  <c r="Y23" i="4" s="1"/>
  <c r="AA23" i="4" s="1"/>
  <c r="T23" i="4"/>
  <c r="R23" i="4"/>
  <c r="P23" i="4"/>
  <c r="N23" i="4"/>
  <c r="N19" i="4" s="1"/>
  <c r="L23" i="4"/>
  <c r="J23" i="4"/>
  <c r="G23" i="4"/>
  <c r="Z22" i="4"/>
  <c r="U22" i="4"/>
  <c r="Y22" i="4" s="1"/>
  <c r="AA22" i="4" s="1"/>
  <c r="Z21" i="4"/>
  <c r="U21" i="4"/>
  <c r="Z20" i="4"/>
  <c r="U20" i="4"/>
  <c r="W20" i="4" s="1"/>
  <c r="Y19" i="4"/>
  <c r="AA19" i="4" s="1"/>
  <c r="Z12" i="6" l="1"/>
  <c r="AB167" i="6"/>
  <c r="V67" i="4"/>
  <c r="X67" i="4" s="1"/>
  <c r="R157" i="4"/>
  <c r="J253" i="4"/>
  <c r="X220" i="4"/>
  <c r="L253" i="4"/>
  <c r="Z257" i="4"/>
  <c r="Z240" i="4"/>
  <c r="AB240" i="4" s="1"/>
  <c r="Z53" i="4"/>
  <c r="AB53" i="4" s="1"/>
  <c r="V163" i="4"/>
  <c r="L207" i="4"/>
  <c r="AB13" i="6"/>
  <c r="Z231" i="4"/>
  <c r="X31" i="4"/>
  <c r="X36" i="4" s="1"/>
  <c r="X37" i="4" s="1"/>
  <c r="W210" i="4"/>
  <c r="Y253" i="4"/>
  <c r="AA253" i="4" s="1"/>
  <c r="G175" i="4"/>
  <c r="L175" i="4"/>
  <c r="X63" i="4"/>
  <c r="X60" i="4"/>
  <c r="Y218" i="4"/>
  <c r="AA218" i="4" s="1"/>
  <c r="N157" i="4"/>
  <c r="V157" i="4" s="1"/>
  <c r="Z159" i="4"/>
  <c r="AB159" i="4" s="1"/>
  <c r="N175" i="4"/>
  <c r="V194" i="4"/>
  <c r="X194" i="4" s="1"/>
  <c r="Z199" i="4"/>
  <c r="V210" i="4"/>
  <c r="X226" i="4"/>
  <c r="W230" i="4"/>
  <c r="V42" i="4"/>
  <c r="X42" i="4" s="1"/>
  <c r="V73" i="4"/>
  <c r="G83" i="4"/>
  <c r="L105" i="4"/>
  <c r="Y125" i="4"/>
  <c r="AA125" i="4" s="1"/>
  <c r="G253" i="4"/>
  <c r="W255" i="4"/>
  <c r="Z43" i="4"/>
  <c r="Y53" i="4"/>
  <c r="AA53" i="4" s="1"/>
  <c r="V106" i="4"/>
  <c r="Z106" i="4" s="1"/>
  <c r="X168" i="4"/>
  <c r="T175" i="4"/>
  <c r="Z214" i="4"/>
  <c r="AB214" i="4" s="1"/>
  <c r="Z224" i="4"/>
  <c r="AB224" i="4" s="1"/>
  <c r="Z236" i="4"/>
  <c r="AB236" i="4" s="1"/>
  <c r="X266" i="4"/>
  <c r="Z268" i="4"/>
  <c r="AB268" i="4" s="1"/>
  <c r="V272" i="4"/>
  <c r="X272" i="4" s="1"/>
  <c r="Z44" i="4"/>
  <c r="AB44" i="4" s="1"/>
  <c r="Z51" i="4"/>
  <c r="AB51" i="4" s="1"/>
  <c r="G105" i="4"/>
  <c r="X196" i="4"/>
  <c r="T253" i="4"/>
  <c r="R105" i="4"/>
  <c r="T157" i="4"/>
  <c r="R207" i="4"/>
  <c r="J105" i="4"/>
  <c r="Z202" i="4"/>
  <c r="AB202" i="4" s="1"/>
  <c r="W233" i="4"/>
  <c r="W242" i="4" s="1"/>
  <c r="W243" i="4" s="1"/>
  <c r="Z248" i="4"/>
  <c r="AB248" i="4" s="1"/>
  <c r="Y201" i="4"/>
  <c r="AA201" i="4" s="1"/>
  <c r="V255" i="4"/>
  <c r="X255" i="4" s="1"/>
  <c r="X181" i="4"/>
  <c r="W103" i="4"/>
  <c r="W104" i="4" s="1"/>
  <c r="Y94" i="4"/>
  <c r="AA94" i="4" s="1"/>
  <c r="Z94" i="4"/>
  <c r="AB94" i="4" s="1"/>
  <c r="V92" i="4"/>
  <c r="X92" i="4" s="1"/>
  <c r="Z128" i="4"/>
  <c r="AB128" i="4" s="1"/>
  <c r="P83" i="4"/>
  <c r="Y20" i="4"/>
  <c r="AA20" i="4" s="1"/>
  <c r="Y70" i="4"/>
  <c r="AA70" i="4" s="1"/>
  <c r="Y44" i="4"/>
  <c r="AA44" i="4" s="1"/>
  <c r="Z55" i="4"/>
  <c r="X39" i="4"/>
  <c r="X40" i="4" s="1"/>
  <c r="X41" i="4" s="1"/>
  <c r="X70" i="4"/>
  <c r="Z70" i="4"/>
  <c r="AB70" i="4" s="1"/>
  <c r="Y264" i="4"/>
  <c r="AA264" i="4" s="1"/>
  <c r="W264" i="4"/>
  <c r="W270" i="4" s="1"/>
  <c r="W271" i="4" s="1"/>
  <c r="J83" i="4"/>
  <c r="J18" i="4" s="1"/>
  <c r="X201" i="4"/>
  <c r="W152" i="4"/>
  <c r="W153" i="4" s="1"/>
  <c r="W154" i="4" s="1"/>
  <c r="Z185" i="4"/>
  <c r="AB185" i="4" s="1"/>
  <c r="X185" i="4"/>
  <c r="X213" i="4"/>
  <c r="Z213" i="4"/>
  <c r="AB213" i="4" s="1"/>
  <c r="X233" i="4"/>
  <c r="X242" i="4" s="1"/>
  <c r="X243" i="4" s="1"/>
  <c r="X245" i="4"/>
  <c r="W56" i="4"/>
  <c r="W57" i="4" s="1"/>
  <c r="W58" i="4" s="1"/>
  <c r="Y56" i="4"/>
  <c r="AA56" i="4" s="1"/>
  <c r="X68" i="4"/>
  <c r="X71" i="4" s="1"/>
  <c r="X72" i="4" s="1"/>
  <c r="Z68" i="4"/>
  <c r="AB68" i="4" s="1"/>
  <c r="X76" i="4"/>
  <c r="Z76" i="4"/>
  <c r="AB76" i="4" s="1"/>
  <c r="X152" i="4"/>
  <c r="X153" i="4" s="1"/>
  <c r="X154" i="4" s="1"/>
  <c r="N207" i="4"/>
  <c r="X274" i="4"/>
  <c r="W24" i="4"/>
  <c r="X26" i="4"/>
  <c r="X28" i="4" s="1"/>
  <c r="X29" i="4" s="1"/>
  <c r="Z45" i="4"/>
  <c r="AB45" i="4" s="1"/>
  <c r="X45" i="4"/>
  <c r="X164" i="4"/>
  <c r="X165" i="4" s="1"/>
  <c r="X166" i="4" s="1"/>
  <c r="Z164" i="4"/>
  <c r="Z163" i="4" s="1"/>
  <c r="AB163" i="4" s="1"/>
  <c r="Z191" i="4"/>
  <c r="AB191" i="4" s="1"/>
  <c r="N208" i="4"/>
  <c r="V208" i="4" s="1"/>
  <c r="X208" i="4" s="1"/>
  <c r="X211" i="4"/>
  <c r="Z241" i="4"/>
  <c r="AB241" i="4" s="1"/>
  <c r="X241" i="4"/>
  <c r="X54" i="4"/>
  <c r="Z54" i="4"/>
  <c r="AB54" i="4" s="1"/>
  <c r="X62" i="4"/>
  <c r="Z62" i="4"/>
  <c r="AB62" i="4" s="1"/>
  <c r="X74" i="4"/>
  <c r="X79" i="4" s="1"/>
  <c r="X80" i="4" s="1"/>
  <c r="W200" i="4"/>
  <c r="Y200" i="4"/>
  <c r="AA200" i="4" s="1"/>
  <c r="W219" i="4"/>
  <c r="Y219" i="4"/>
  <c r="AA219" i="4" s="1"/>
  <c r="Z232" i="4"/>
  <c r="AB232" i="4" s="1"/>
  <c r="X232" i="4"/>
  <c r="AB43" i="4"/>
  <c r="X186" i="4"/>
  <c r="Z186" i="4"/>
  <c r="AB186" i="4" s="1"/>
  <c r="W196" i="4"/>
  <c r="W203" i="4" s="1"/>
  <c r="W204" i="4" s="1"/>
  <c r="Y196" i="4"/>
  <c r="AA196" i="4" s="1"/>
  <c r="W198" i="4"/>
  <c r="T207" i="4"/>
  <c r="W232" i="4"/>
  <c r="Z273" i="4"/>
  <c r="AB273" i="4" s="1"/>
  <c r="X273" i="4"/>
  <c r="W131" i="4"/>
  <c r="W132" i="4" s="1"/>
  <c r="W129" i="4"/>
  <c r="W130" i="4" s="1"/>
  <c r="X178" i="4"/>
  <c r="Z178" i="4"/>
  <c r="AB178" i="4" s="1"/>
  <c r="X217" i="4"/>
  <c r="Z217" i="4"/>
  <c r="Z210" i="4" s="1"/>
  <c r="X235" i="4"/>
  <c r="Z235" i="4"/>
  <c r="AB235" i="4" s="1"/>
  <c r="W68" i="4"/>
  <c r="Y68" i="4"/>
  <c r="AA68" i="4" s="1"/>
  <c r="X183" i="4"/>
  <c r="Z183" i="4"/>
  <c r="AB183" i="4" s="1"/>
  <c r="W211" i="4"/>
  <c r="Y211" i="4"/>
  <c r="AA211" i="4" s="1"/>
  <c r="Z269" i="4"/>
  <c r="AB269" i="4" s="1"/>
  <c r="X269" i="4"/>
  <c r="Z33" i="4"/>
  <c r="AB33" i="4" s="1"/>
  <c r="X210" i="4"/>
  <c r="X225" i="4"/>
  <c r="W76" i="4"/>
  <c r="W79" i="4" s="1"/>
  <c r="W80" i="4" s="1"/>
  <c r="Z93" i="4"/>
  <c r="X93" i="4"/>
  <c r="X95" i="4" s="1"/>
  <c r="X96" i="4" s="1"/>
  <c r="T105" i="4"/>
  <c r="V134" i="4"/>
  <c r="Z134" i="4" s="1"/>
  <c r="AB134" i="4" s="1"/>
  <c r="L157" i="4"/>
  <c r="Y194" i="4"/>
  <c r="AA194" i="4" s="1"/>
  <c r="W194" i="4"/>
  <c r="W205" i="4" s="1"/>
  <c r="W206" i="4" s="1"/>
  <c r="X265" i="4"/>
  <c r="L19" i="4"/>
  <c r="X73" i="4"/>
  <c r="X198" i="4"/>
  <c r="Z198" i="4"/>
  <c r="AB198" i="4" s="1"/>
  <c r="N253" i="4"/>
  <c r="W256" i="4"/>
  <c r="V38" i="4"/>
  <c r="Z38" i="4" s="1"/>
  <c r="AB38" i="4" s="1"/>
  <c r="P19" i="4"/>
  <c r="X52" i="4"/>
  <c r="V97" i="4"/>
  <c r="W128" i="4"/>
  <c r="Y148" i="4"/>
  <c r="AA148" i="4" s="1"/>
  <c r="W148" i="4"/>
  <c r="W155" i="4" s="1"/>
  <c r="W156" i="4" s="1"/>
  <c r="W208" i="4"/>
  <c r="X237" i="4"/>
  <c r="Z237" i="4"/>
  <c r="AB237" i="4" s="1"/>
  <c r="W276" i="4"/>
  <c r="W277" i="4" s="1"/>
  <c r="V59" i="4"/>
  <c r="X59" i="4" s="1"/>
  <c r="V244" i="4"/>
  <c r="X244" i="4" s="1"/>
  <c r="T83" i="4"/>
  <c r="X200" i="4"/>
  <c r="W209" i="4"/>
  <c r="W251" i="4" s="1"/>
  <c r="W252" i="4" s="1"/>
  <c r="W23" i="4"/>
  <c r="G19" i="4"/>
  <c r="Z56" i="4"/>
  <c r="AB56" i="4" s="1"/>
  <c r="X64" i="4"/>
  <c r="X65" i="4" s="1"/>
  <c r="X66" i="4" s="1"/>
  <c r="Z85" i="4"/>
  <c r="AB85" i="4" s="1"/>
  <c r="G157" i="4"/>
  <c r="X160" i="4"/>
  <c r="X161" i="4" s="1"/>
  <c r="X162" i="4" s="1"/>
  <c r="X190" i="4"/>
  <c r="J207" i="4"/>
  <c r="J174" i="4" s="1"/>
  <c r="V230" i="4"/>
  <c r="X230" i="4" s="1"/>
  <c r="W231" i="4"/>
  <c r="X234" i="4"/>
  <c r="V256" i="4"/>
  <c r="X256" i="4" s="1"/>
  <c r="R175" i="4"/>
  <c r="R174" i="4" s="1"/>
  <c r="G207" i="4"/>
  <c r="G174" i="4" s="1"/>
  <c r="J19" i="4"/>
  <c r="Y32" i="4"/>
  <c r="AA32" i="4" s="1"/>
  <c r="W34" i="4"/>
  <c r="Z47" i="4"/>
  <c r="AB47" i="4" s="1"/>
  <c r="Y51" i="4"/>
  <c r="AA51" i="4" s="1"/>
  <c r="X77" i="4"/>
  <c r="R83" i="4"/>
  <c r="Y87" i="4"/>
  <c r="AA87" i="4" s="1"/>
  <c r="V116" i="4"/>
  <c r="Z116" i="4" s="1"/>
  <c r="AB116" i="4" s="1"/>
  <c r="J133" i="4"/>
  <c r="J157" i="4"/>
  <c r="W161" i="4"/>
  <c r="W162" i="4" s="1"/>
  <c r="X182" i="4"/>
  <c r="V223" i="4"/>
  <c r="X223" i="4" s="1"/>
  <c r="Z227" i="4"/>
  <c r="AB227" i="4" s="1"/>
  <c r="W254" i="4"/>
  <c r="V85" i="4"/>
  <c r="X85" i="4" s="1"/>
  <c r="N83" i="4"/>
  <c r="V83" i="4" s="1"/>
  <c r="AB231" i="4"/>
  <c r="V111" i="4"/>
  <c r="V143" i="4"/>
  <c r="N141" i="4"/>
  <c r="V141" i="4" s="1"/>
  <c r="Z143" i="4"/>
  <c r="AB144" i="4"/>
  <c r="V23" i="4"/>
  <c r="X23" i="4" s="1"/>
  <c r="Y25" i="4"/>
  <c r="AA25" i="4" s="1"/>
  <c r="Z69" i="4"/>
  <c r="V142" i="4"/>
  <c r="X142" i="4" s="1"/>
  <c r="AB127" i="4"/>
  <c r="AB274" i="4"/>
  <c r="W71" i="4"/>
  <c r="W72" i="4" s="1"/>
  <c r="Z75" i="4"/>
  <c r="AB75" i="4" s="1"/>
  <c r="X197" i="4"/>
  <c r="Z197" i="4"/>
  <c r="AB197" i="4" s="1"/>
  <c r="R19" i="4"/>
  <c r="AB55" i="4"/>
  <c r="Z148" i="4"/>
  <c r="AB149" i="4"/>
  <c r="Z169" i="4"/>
  <c r="X169" i="4"/>
  <c r="W22" i="4"/>
  <c r="T19" i="4"/>
  <c r="Z32" i="4"/>
  <c r="V50" i="4"/>
  <c r="X50" i="4" s="1"/>
  <c r="Y52" i="4"/>
  <c r="AA52" i="4" s="1"/>
  <c r="AB87" i="4"/>
  <c r="Y93" i="4"/>
  <c r="AA93" i="4" s="1"/>
  <c r="P105" i="4"/>
  <c r="Z111" i="4"/>
  <c r="AB111" i="4" s="1"/>
  <c r="AB112" i="4"/>
  <c r="Y126" i="4"/>
  <c r="AA126" i="4" s="1"/>
  <c r="W126" i="4"/>
  <c r="AB74" i="4"/>
  <c r="Y21" i="4"/>
  <c r="AA21" i="4" s="1"/>
  <c r="W21" i="4"/>
  <c r="W26" i="4"/>
  <c r="W28" i="4" s="1"/>
  <c r="W29" i="4" s="1"/>
  <c r="Y85" i="4"/>
  <c r="AA85" i="4" s="1"/>
  <c r="V125" i="4"/>
  <c r="X125" i="4" s="1"/>
  <c r="AB106" i="4"/>
  <c r="Y39" i="4"/>
  <c r="AA39" i="4" s="1"/>
  <c r="Y54" i="4"/>
  <c r="AA54" i="4" s="1"/>
  <c r="Z61" i="4"/>
  <c r="AB61" i="4" s="1"/>
  <c r="L83" i="4"/>
  <c r="Z97" i="4"/>
  <c r="AB97" i="4" s="1"/>
  <c r="V133" i="4"/>
  <c r="Z133" i="4" s="1"/>
  <c r="AB133" i="4" s="1"/>
  <c r="V148" i="4"/>
  <c r="X148" i="4" s="1"/>
  <c r="X155" i="4" s="1"/>
  <c r="X156" i="4" s="1"/>
  <c r="V158" i="4"/>
  <c r="V176" i="4"/>
  <c r="X176" i="4" s="1"/>
  <c r="V177" i="4"/>
  <c r="X177" i="4" s="1"/>
  <c r="P175" i="4"/>
  <c r="Z179" i="4"/>
  <c r="AB179" i="4" s="1"/>
  <c r="Z187" i="4"/>
  <c r="AB187" i="4" s="1"/>
  <c r="V209" i="4"/>
  <c r="X209" i="4" s="1"/>
  <c r="Z215" i="4"/>
  <c r="AB215" i="4" s="1"/>
  <c r="Z267" i="4"/>
  <c r="AB267" i="4" s="1"/>
  <c r="X267" i="4"/>
  <c r="P157" i="4"/>
  <c r="W192" i="4"/>
  <c r="W193" i="4" s="1"/>
  <c r="Z218" i="4"/>
  <c r="AB218" i="4" s="1"/>
  <c r="X218" i="4"/>
  <c r="W64" i="4"/>
  <c r="W65" i="4" s="1"/>
  <c r="W66" i="4" s="1"/>
  <c r="X78" i="4"/>
  <c r="X87" i="4"/>
  <c r="X90" i="4" s="1"/>
  <c r="X91" i="4" s="1"/>
  <c r="V167" i="4"/>
  <c r="W170" i="4"/>
  <c r="W171" i="4" s="1"/>
  <c r="Z180" i="4"/>
  <c r="AB180" i="4" s="1"/>
  <c r="X180" i="4"/>
  <c r="Z188" i="4"/>
  <c r="AB188" i="4" s="1"/>
  <c r="X188" i="4"/>
  <c r="AB212" i="4"/>
  <c r="Y214" i="4"/>
  <c r="AA214" i="4" s="1"/>
  <c r="Y216" i="4"/>
  <c r="AA216" i="4" s="1"/>
  <c r="W216" i="4"/>
  <c r="Y236" i="4"/>
  <c r="AA236" i="4" s="1"/>
  <c r="Y238" i="4"/>
  <c r="AA238" i="4" s="1"/>
  <c r="W238" i="4"/>
  <c r="Z246" i="4"/>
  <c r="AB246" i="4" s="1"/>
  <c r="X246" i="4"/>
  <c r="V254" i="4"/>
  <c r="X254" i="4" s="1"/>
  <c r="V126" i="4"/>
  <c r="X126" i="4" s="1"/>
  <c r="V195" i="4"/>
  <c r="X195" i="4" s="1"/>
  <c r="X205" i="4" s="1"/>
  <c r="X206" i="4" s="1"/>
  <c r="AB196" i="4"/>
  <c r="P207" i="4"/>
  <c r="Z216" i="4"/>
  <c r="AB216" i="4" s="1"/>
  <c r="Z238" i="4"/>
  <c r="AB238" i="4" s="1"/>
  <c r="N105" i="4"/>
  <c r="Z158" i="4"/>
  <c r="Y217" i="4"/>
  <c r="AA217" i="4" s="1"/>
  <c r="W217" i="4"/>
  <c r="Z239" i="4"/>
  <c r="AB239" i="4" s="1"/>
  <c r="X239" i="4"/>
  <c r="Z219" i="4"/>
  <c r="AB219" i="4" s="1"/>
  <c r="X219" i="4"/>
  <c r="AB245" i="4"/>
  <c r="Z275" i="4"/>
  <c r="AB275" i="4" s="1"/>
  <c r="X264" i="4"/>
  <c r="X270" i="4" s="1"/>
  <c r="X271" i="4" s="1"/>
  <c r="L174" i="4" l="1"/>
  <c r="N18" i="4"/>
  <c r="W280" i="4"/>
  <c r="W281" i="4" s="1"/>
  <c r="W81" i="4"/>
  <c r="W82" i="4" s="1"/>
  <c r="X251" i="4"/>
  <c r="X252" i="4" s="1"/>
  <c r="X278" i="4"/>
  <c r="X279" i="4" s="1"/>
  <c r="W278" i="4"/>
  <c r="W279" i="4" s="1"/>
  <c r="V253" i="4"/>
  <c r="X253" i="4" s="1"/>
  <c r="Z223" i="4"/>
  <c r="AB223" i="4" s="1"/>
  <c r="Z59" i="4"/>
  <c r="AB59" i="4" s="1"/>
  <c r="X203" i="4"/>
  <c r="X204" i="4" s="1"/>
  <c r="L18" i="4"/>
  <c r="L17" i="4" s="1"/>
  <c r="R18" i="4"/>
  <c r="Z195" i="4"/>
  <c r="Z176" i="4" s="1"/>
  <c r="V175" i="4"/>
  <c r="X175" i="4" s="1"/>
  <c r="X280" i="4" s="1"/>
  <c r="X281" i="4" s="1"/>
  <c r="X192" i="4"/>
  <c r="X193" i="4" s="1"/>
  <c r="N174" i="4"/>
  <c r="Z208" i="4"/>
  <c r="X170" i="4"/>
  <c r="X171" i="4" s="1"/>
  <c r="Z23" i="4"/>
  <c r="AB23" i="4" s="1"/>
  <c r="G18" i="4"/>
  <c r="G17" i="4" s="1"/>
  <c r="T174" i="4"/>
  <c r="Z244" i="4"/>
  <c r="AB244" i="4" s="1"/>
  <c r="P18" i="4"/>
  <c r="X276" i="4"/>
  <c r="X277" i="4" s="1"/>
  <c r="X103" i="4"/>
  <c r="X104" i="4" s="1"/>
  <c r="X83" i="4"/>
  <c r="Z126" i="4"/>
  <c r="AB126" i="4" s="1"/>
  <c r="X38" i="4"/>
  <c r="W221" i="4"/>
  <c r="W222" i="4" s="1"/>
  <c r="J17" i="4"/>
  <c r="Z42" i="4"/>
  <c r="AB42" i="4" s="1"/>
  <c r="V207" i="4"/>
  <c r="X207" i="4" s="1"/>
  <c r="Z50" i="4"/>
  <c r="AB50" i="4" s="1"/>
  <c r="AB164" i="4"/>
  <c r="T18" i="4"/>
  <c r="X81" i="4"/>
  <c r="X82" i="4" s="1"/>
  <c r="X57" i="4"/>
  <c r="X58" i="4" s="1"/>
  <c r="AB93" i="4"/>
  <c r="Z92" i="4"/>
  <c r="AB92" i="4" s="1"/>
  <c r="X221" i="4"/>
  <c r="X222" i="4" s="1"/>
  <c r="Z73" i="4"/>
  <c r="AB73" i="4" s="1"/>
  <c r="Z230" i="4"/>
  <c r="AB230" i="4" s="1"/>
  <c r="AB69" i="4"/>
  <c r="Z67" i="4"/>
  <c r="AB67" i="4" s="1"/>
  <c r="Z209" i="4"/>
  <c r="AB169" i="4"/>
  <c r="Z167" i="4"/>
  <c r="AB167" i="4" s="1"/>
  <c r="V19" i="4"/>
  <c r="AB32" i="4"/>
  <c r="Z30" i="4"/>
  <c r="AB30" i="4" s="1"/>
  <c r="Z272" i="4"/>
  <c r="AB272" i="4" s="1"/>
  <c r="P174" i="4"/>
  <c r="X131" i="4"/>
  <c r="X132" i="4" s="1"/>
  <c r="X129" i="4"/>
  <c r="X130" i="4" s="1"/>
  <c r="Z105" i="4"/>
  <c r="AB105" i="4" s="1"/>
  <c r="AB148" i="4"/>
  <c r="Z142" i="4"/>
  <c r="AB142" i="4" s="1"/>
  <c r="Z255" i="4"/>
  <c r="Z194" i="4"/>
  <c r="AB194" i="4" s="1"/>
  <c r="Z141" i="4"/>
  <c r="AB141" i="4" s="1"/>
  <c r="AB143" i="4"/>
  <c r="AB158" i="4"/>
  <c r="V105" i="4"/>
  <c r="Z177" i="4"/>
  <c r="N11" i="4" l="1"/>
  <c r="V174" i="4"/>
  <c r="X174" i="4" s="1"/>
  <c r="V18" i="4"/>
  <c r="X18" i="4" s="1"/>
  <c r="P11" i="4"/>
  <c r="R11" i="4" s="1"/>
  <c r="Z125" i="4"/>
  <c r="AB125" i="4" s="1"/>
  <c r="Z83" i="4"/>
  <c r="AB83" i="4" s="1"/>
  <c r="Z207" i="4"/>
  <c r="AB207" i="4" s="1"/>
  <c r="AB209" i="4"/>
  <c r="Z175" i="4"/>
  <c r="AB177" i="4"/>
  <c r="X19" i="4"/>
  <c r="Z19" i="4"/>
  <c r="Z253" i="4"/>
  <c r="AB253" i="4" s="1"/>
  <c r="AB255" i="4"/>
  <c r="Z157" i="4"/>
  <c r="AB157" i="4" s="1"/>
  <c r="AB175" i="4" l="1"/>
  <c r="Z174" i="4"/>
  <c r="AB174" i="4" s="1"/>
  <c r="AB19" i="4"/>
  <c r="Z18" i="4"/>
  <c r="Z17" i="4" l="1"/>
  <c r="AB18" i="4"/>
  <c r="R30" i="2" l="1"/>
  <c r="U20" i="2"/>
  <c r="U21" i="2"/>
  <c r="U22" i="2"/>
  <c r="U19" i="2"/>
  <c r="T194" i="2"/>
  <c r="T175" i="2" s="1"/>
  <c r="P194" i="2"/>
  <c r="V257" i="2"/>
  <c r="V214" i="2"/>
  <c r="V211" i="2"/>
  <c r="N85" i="2"/>
  <c r="T30" i="2"/>
  <c r="R255" i="2"/>
  <c r="R256" i="2"/>
  <c r="T256" i="2"/>
  <c r="T254" i="2" s="1"/>
  <c r="T255" i="2"/>
  <c r="T253" i="2" s="1"/>
  <c r="T244" i="2"/>
  <c r="T210" i="2"/>
  <c r="T208" i="2" s="1"/>
  <c r="T209" i="2"/>
  <c r="T223" i="2"/>
  <c r="T230" i="2"/>
  <c r="T176" i="2"/>
  <c r="T126" i="2"/>
  <c r="T125" i="2" s="1"/>
  <c r="P210" i="2"/>
  <c r="P208" i="2" s="1"/>
  <c r="T195" i="2"/>
  <c r="T148" i="2"/>
  <c r="T142" i="2" s="1"/>
  <c r="T92" i="2"/>
  <c r="T85" i="2"/>
  <c r="R85" i="2"/>
  <c r="T73" i="2"/>
  <c r="T67" i="2"/>
  <c r="T50" i="2"/>
  <c r="T42" i="2"/>
  <c r="T38" i="2"/>
  <c r="V26" i="2"/>
  <c r="T207" i="2" l="1"/>
  <c r="T83" i="2"/>
  <c r="T174" i="2" l="1"/>
  <c r="T23" i="2" l="1"/>
  <c r="T19" i="2" l="1"/>
  <c r="T18" i="2" s="1"/>
  <c r="Z25" i="2"/>
  <c r="Z24" i="2"/>
  <c r="Z22" i="2"/>
  <c r="Z21" i="2"/>
  <c r="Z20" i="2"/>
  <c r="Y275" i="2" l="1"/>
  <c r="AA275" i="2" s="1"/>
  <c r="W275" i="2"/>
  <c r="V275" i="2"/>
  <c r="Z275" i="2" s="1"/>
  <c r="AB275" i="2" s="1"/>
  <c r="Y274" i="2"/>
  <c r="AA274" i="2" s="1"/>
  <c r="W274" i="2"/>
  <c r="V274" i="2"/>
  <c r="Z274" i="2" s="1"/>
  <c r="AB274" i="2" s="1"/>
  <c r="Y273" i="2"/>
  <c r="AA273" i="2" s="1"/>
  <c r="W273" i="2"/>
  <c r="V273" i="2"/>
  <c r="Z273" i="2" s="1"/>
  <c r="Y272" i="2"/>
  <c r="AA272" i="2" s="1"/>
  <c r="W272" i="2"/>
  <c r="R272" i="2"/>
  <c r="P272" i="2"/>
  <c r="N272" i="2"/>
  <c r="L272" i="2"/>
  <c r="G272" i="2"/>
  <c r="Y269" i="2"/>
  <c r="AA269" i="2" s="1"/>
  <c r="W269" i="2"/>
  <c r="V269" i="2"/>
  <c r="Z269" i="2" s="1"/>
  <c r="AB269" i="2" s="1"/>
  <c r="Y268" i="2"/>
  <c r="AA268" i="2" s="1"/>
  <c r="W268" i="2"/>
  <c r="V268" i="2"/>
  <c r="Z268" i="2" s="1"/>
  <c r="AB268" i="2" s="1"/>
  <c r="Y267" i="2"/>
  <c r="AA267" i="2" s="1"/>
  <c r="W267" i="2"/>
  <c r="V267" i="2"/>
  <c r="Z267" i="2" s="1"/>
  <c r="AB267" i="2" s="1"/>
  <c r="Y266" i="2"/>
  <c r="AA266" i="2" s="1"/>
  <c r="W266" i="2"/>
  <c r="V266" i="2"/>
  <c r="Z266" i="2" s="1"/>
  <c r="AB266" i="2" s="1"/>
  <c r="Y265" i="2"/>
  <c r="AA265" i="2" s="1"/>
  <c r="W265" i="2"/>
  <c r="V265" i="2"/>
  <c r="Z265" i="2" s="1"/>
  <c r="AB265" i="2" s="1"/>
  <c r="V264" i="2"/>
  <c r="Z264" i="2" s="1"/>
  <c r="AB264" i="2" s="1"/>
  <c r="U264" i="2"/>
  <c r="Y264" i="2" s="1"/>
  <c r="AA264" i="2" s="1"/>
  <c r="Y263" i="2"/>
  <c r="AA263" i="2" s="1"/>
  <c r="W263" i="2"/>
  <c r="V263" i="2"/>
  <c r="Z263" i="2" s="1"/>
  <c r="Y262" i="2"/>
  <c r="AA262" i="2" s="1"/>
  <c r="W262" i="2"/>
  <c r="V262" i="2"/>
  <c r="Z262" i="2" s="1"/>
  <c r="Y261" i="2"/>
  <c r="AA261" i="2" s="1"/>
  <c r="W261" i="2"/>
  <c r="V261" i="2"/>
  <c r="Z261" i="2" s="1"/>
  <c r="Z256" i="2" s="1"/>
  <c r="Z254" i="2" s="1"/>
  <c r="Y260" i="2"/>
  <c r="AA260" i="2" s="1"/>
  <c r="W260" i="2"/>
  <c r="V260" i="2"/>
  <c r="Z260" i="2" s="1"/>
  <c r="Y259" i="2"/>
  <c r="AA259" i="2" s="1"/>
  <c r="W259" i="2"/>
  <c r="V259" i="2"/>
  <c r="Z259" i="2" s="1"/>
  <c r="Y258" i="2"/>
  <c r="AA258" i="2" s="1"/>
  <c r="W258" i="2"/>
  <c r="V258" i="2"/>
  <c r="Z258" i="2" s="1"/>
  <c r="Y257" i="2"/>
  <c r="AA257" i="2" s="1"/>
  <c r="W257" i="2"/>
  <c r="Z257" i="2"/>
  <c r="U256" i="2"/>
  <c r="Y256" i="2" s="1"/>
  <c r="AA256" i="2" s="1"/>
  <c r="P256" i="2"/>
  <c r="P254" i="2" s="1"/>
  <c r="N256" i="2"/>
  <c r="L256" i="2"/>
  <c r="G256" i="2"/>
  <c r="U255" i="2"/>
  <c r="Y255" i="2" s="1"/>
  <c r="AA255" i="2" s="1"/>
  <c r="R253" i="2"/>
  <c r="P255" i="2"/>
  <c r="P253" i="2" s="1"/>
  <c r="N255" i="2"/>
  <c r="L255" i="2"/>
  <c r="L253" i="2" s="1"/>
  <c r="G255" i="2"/>
  <c r="U254" i="2"/>
  <c r="Y254" i="2" s="1"/>
  <c r="AA254" i="2" s="1"/>
  <c r="R254" i="2"/>
  <c r="N254" i="2"/>
  <c r="L254" i="2"/>
  <c r="G254" i="2"/>
  <c r="U253" i="2"/>
  <c r="Y253" i="2" s="1"/>
  <c r="AA253" i="2" s="1"/>
  <c r="Y248" i="2"/>
  <c r="AA248" i="2" s="1"/>
  <c r="W248" i="2"/>
  <c r="V248" i="2"/>
  <c r="Z248" i="2" s="1"/>
  <c r="AB248" i="2" s="1"/>
  <c r="AA247" i="2"/>
  <c r="W247" i="2"/>
  <c r="V247" i="2"/>
  <c r="X247" i="2" s="1"/>
  <c r="Y246" i="2"/>
  <c r="AA246" i="2" s="1"/>
  <c r="W246" i="2"/>
  <c r="V246" i="2"/>
  <c r="Z246" i="2" s="1"/>
  <c r="AB246" i="2" s="1"/>
  <c r="Y245" i="2"/>
  <c r="AA245" i="2" s="1"/>
  <c r="W245" i="2"/>
  <c r="V245" i="2"/>
  <c r="Z245" i="2" s="1"/>
  <c r="AA244" i="2"/>
  <c r="W244" i="2"/>
  <c r="R244" i="2"/>
  <c r="P244" i="2"/>
  <c r="N244" i="2"/>
  <c r="L244" i="2"/>
  <c r="J244" i="2"/>
  <c r="G244" i="2"/>
  <c r="Y241" i="2"/>
  <c r="AA241" i="2" s="1"/>
  <c r="W241" i="2"/>
  <c r="V241" i="2"/>
  <c r="Z241" i="2" s="1"/>
  <c r="AB241" i="2" s="1"/>
  <c r="Y240" i="2"/>
  <c r="AA240" i="2" s="1"/>
  <c r="W240" i="2"/>
  <c r="V240" i="2"/>
  <c r="Z240" i="2" s="1"/>
  <c r="AB240" i="2" s="1"/>
  <c r="Y239" i="2"/>
  <c r="AA239" i="2" s="1"/>
  <c r="W239" i="2"/>
  <c r="V239" i="2"/>
  <c r="Z239" i="2" s="1"/>
  <c r="AB239" i="2" s="1"/>
  <c r="V238" i="2"/>
  <c r="Z238" i="2" s="1"/>
  <c r="AB238" i="2" s="1"/>
  <c r="U238" i="2"/>
  <c r="W238" i="2" s="1"/>
  <c r="Y237" i="2"/>
  <c r="AA237" i="2" s="1"/>
  <c r="W237" i="2"/>
  <c r="V237" i="2"/>
  <c r="Z237" i="2" s="1"/>
  <c r="AB237" i="2" s="1"/>
  <c r="V236" i="2"/>
  <c r="Z236" i="2" s="1"/>
  <c r="AB236" i="2" s="1"/>
  <c r="U236" i="2"/>
  <c r="Y236" i="2" s="1"/>
  <c r="AA236" i="2" s="1"/>
  <c r="Y235" i="2"/>
  <c r="AA235" i="2" s="1"/>
  <c r="W235" i="2"/>
  <c r="V235" i="2"/>
  <c r="Z235" i="2" s="1"/>
  <c r="AB235" i="2" s="1"/>
  <c r="Y234" i="2"/>
  <c r="AA234" i="2" s="1"/>
  <c r="W234" i="2"/>
  <c r="V234" i="2"/>
  <c r="Z234" i="2" s="1"/>
  <c r="AB234" i="2" s="1"/>
  <c r="V233" i="2"/>
  <c r="X233" i="2" s="1"/>
  <c r="U233" i="2"/>
  <c r="Y233" i="2" s="1"/>
  <c r="AA233" i="2" s="1"/>
  <c r="V232" i="2"/>
  <c r="Z232" i="2" s="1"/>
  <c r="AB232" i="2" s="1"/>
  <c r="U232" i="2"/>
  <c r="W232" i="2" s="1"/>
  <c r="V231" i="2"/>
  <c r="Z231" i="2" s="1"/>
  <c r="U231" i="2"/>
  <c r="W231" i="2" s="1"/>
  <c r="U230" i="2"/>
  <c r="Y230" i="2" s="1"/>
  <c r="AA230" i="2" s="1"/>
  <c r="R230" i="2"/>
  <c r="P230" i="2"/>
  <c r="N230" i="2"/>
  <c r="L230" i="2"/>
  <c r="J230" i="2"/>
  <c r="G230" i="2"/>
  <c r="AA227" i="2"/>
  <c r="W227" i="2"/>
  <c r="V227" i="2"/>
  <c r="Z227" i="2" s="1"/>
  <c r="AB227" i="2" s="1"/>
  <c r="Y226" i="2"/>
  <c r="AA226" i="2" s="1"/>
  <c r="W226" i="2"/>
  <c r="V226" i="2"/>
  <c r="Z226" i="2" s="1"/>
  <c r="AB226" i="2" s="1"/>
  <c r="Y225" i="2"/>
  <c r="AA225" i="2" s="1"/>
  <c r="W225" i="2"/>
  <c r="V225" i="2"/>
  <c r="Z225" i="2" s="1"/>
  <c r="AB225" i="2" s="1"/>
  <c r="Y224" i="2"/>
  <c r="AA224" i="2" s="1"/>
  <c r="W224" i="2"/>
  <c r="V224" i="2"/>
  <c r="Z224" i="2" s="1"/>
  <c r="AB224" i="2" s="1"/>
  <c r="AA223" i="2"/>
  <c r="W223" i="2"/>
  <c r="R223" i="2"/>
  <c r="P223" i="2"/>
  <c r="N223" i="2"/>
  <c r="L223" i="2"/>
  <c r="J223" i="2"/>
  <c r="G223" i="2"/>
  <c r="AA220" i="2"/>
  <c r="W220" i="2"/>
  <c r="V220" i="2"/>
  <c r="Z220" i="2" s="1"/>
  <c r="V219" i="2"/>
  <c r="Z219" i="2" s="1"/>
  <c r="AB219" i="2" s="1"/>
  <c r="U219" i="2"/>
  <c r="W219" i="2" s="1"/>
  <c r="V218" i="2"/>
  <c r="Z218" i="2" s="1"/>
  <c r="AB218" i="2" s="1"/>
  <c r="U218" i="2"/>
  <c r="W218" i="2" s="1"/>
  <c r="V217" i="2"/>
  <c r="Z217" i="2" s="1"/>
  <c r="U217" i="2"/>
  <c r="Y217" i="2" s="1"/>
  <c r="AA217" i="2" s="1"/>
  <c r="V216" i="2"/>
  <c r="Z216" i="2" s="1"/>
  <c r="AB216" i="2" s="1"/>
  <c r="U216" i="2"/>
  <c r="Y216" i="2" s="1"/>
  <c r="AA216" i="2" s="1"/>
  <c r="Y215" i="2"/>
  <c r="AA215" i="2" s="1"/>
  <c r="W215" i="2"/>
  <c r="V215" i="2"/>
  <c r="Z215" i="2" s="1"/>
  <c r="AB215" i="2" s="1"/>
  <c r="Z214" i="2"/>
  <c r="AB214" i="2" s="1"/>
  <c r="U214" i="2"/>
  <c r="W214" i="2" s="1"/>
  <c r="Y213" i="2"/>
  <c r="AA213" i="2" s="1"/>
  <c r="W213" i="2"/>
  <c r="V213" i="2"/>
  <c r="Z213" i="2" s="1"/>
  <c r="AB213" i="2" s="1"/>
  <c r="V212" i="2"/>
  <c r="Z212" i="2" s="1"/>
  <c r="AB212" i="2" s="1"/>
  <c r="U212" i="2"/>
  <c r="Y212" i="2" s="1"/>
  <c r="AA212" i="2" s="1"/>
  <c r="Z211" i="2"/>
  <c r="U211" i="2"/>
  <c r="Y211" i="2" s="1"/>
  <c r="AA211" i="2" s="1"/>
  <c r="U210" i="2"/>
  <c r="Y210" i="2" s="1"/>
  <c r="AA210" i="2" s="1"/>
  <c r="R210" i="2"/>
  <c r="R208" i="2" s="1"/>
  <c r="N210" i="2"/>
  <c r="L210" i="2"/>
  <c r="L208" i="2" s="1"/>
  <c r="G210" i="2"/>
  <c r="G208" i="2" s="1"/>
  <c r="U209" i="2"/>
  <c r="Y209" i="2" s="1"/>
  <c r="AA209" i="2" s="1"/>
  <c r="R209" i="2"/>
  <c r="P209" i="2"/>
  <c r="N209" i="2"/>
  <c r="L209" i="2"/>
  <c r="J209" i="2"/>
  <c r="G209" i="2"/>
  <c r="U208" i="2"/>
  <c r="Y208" i="2" s="1"/>
  <c r="AA208" i="2" s="1"/>
  <c r="AA207" i="2"/>
  <c r="U207" i="2"/>
  <c r="W207" i="2" s="1"/>
  <c r="Y202" i="2"/>
  <c r="AA202" i="2" s="1"/>
  <c r="W202" i="2"/>
  <c r="V202" i="2"/>
  <c r="Z202" i="2" s="1"/>
  <c r="AB202" i="2" s="1"/>
  <c r="V201" i="2"/>
  <c r="Z201" i="2" s="1"/>
  <c r="AB201" i="2" s="1"/>
  <c r="U201" i="2"/>
  <c r="Y201" i="2" s="1"/>
  <c r="AA201" i="2" s="1"/>
  <c r="V200" i="2"/>
  <c r="Z200" i="2" s="1"/>
  <c r="AB200" i="2" s="1"/>
  <c r="U200" i="2"/>
  <c r="Y200" i="2" s="1"/>
  <c r="AA200" i="2" s="1"/>
  <c r="V199" i="2"/>
  <c r="Z199" i="2" s="1"/>
  <c r="Y199" i="2"/>
  <c r="AA199" i="2" s="1"/>
  <c r="V198" i="2"/>
  <c r="Z198" i="2" s="1"/>
  <c r="AB198" i="2" s="1"/>
  <c r="U198" i="2"/>
  <c r="Y198" i="2" s="1"/>
  <c r="AA198" i="2" s="1"/>
  <c r="Y197" i="2"/>
  <c r="AA197" i="2" s="1"/>
  <c r="W197" i="2"/>
  <c r="V197" i="2"/>
  <c r="Z197" i="2" s="1"/>
  <c r="AB197" i="2" s="1"/>
  <c r="V196" i="2"/>
  <c r="Z196" i="2" s="1"/>
  <c r="U196" i="2"/>
  <c r="Y196" i="2" s="1"/>
  <c r="AA196" i="2" s="1"/>
  <c r="U195" i="2"/>
  <c r="Y195" i="2" s="1"/>
  <c r="AA195" i="2" s="1"/>
  <c r="R195" i="2"/>
  <c r="R176" i="2" s="1"/>
  <c r="P195" i="2"/>
  <c r="P176" i="2" s="1"/>
  <c r="N195" i="2"/>
  <c r="N176" i="2" s="1"/>
  <c r="V176" i="2" s="1"/>
  <c r="L195" i="2"/>
  <c r="L176" i="2" s="1"/>
  <c r="G195" i="2"/>
  <c r="U194" i="2"/>
  <c r="Y194" i="2" s="1"/>
  <c r="AA194" i="2" s="1"/>
  <c r="R194" i="2"/>
  <c r="N194" i="2"/>
  <c r="V194" i="2" s="1"/>
  <c r="L194" i="2"/>
  <c r="G194" i="2"/>
  <c r="Y191" i="2"/>
  <c r="AA191" i="2" s="1"/>
  <c r="W191" i="2"/>
  <c r="V191" i="2"/>
  <c r="Z191" i="2" s="1"/>
  <c r="AB191" i="2" s="1"/>
  <c r="Y190" i="2"/>
  <c r="AA190" i="2" s="1"/>
  <c r="W190" i="2"/>
  <c r="V190" i="2"/>
  <c r="Z190" i="2" s="1"/>
  <c r="AB190" i="2" s="1"/>
  <c r="Y189" i="2"/>
  <c r="AA189" i="2" s="1"/>
  <c r="W189" i="2"/>
  <c r="V189" i="2"/>
  <c r="Z189" i="2" s="1"/>
  <c r="AB189" i="2" s="1"/>
  <c r="Y188" i="2"/>
  <c r="AA188" i="2" s="1"/>
  <c r="W188" i="2"/>
  <c r="V188" i="2"/>
  <c r="Z188" i="2" s="1"/>
  <c r="AB188" i="2" s="1"/>
  <c r="Y187" i="2"/>
  <c r="AA187" i="2" s="1"/>
  <c r="W187" i="2"/>
  <c r="V187" i="2"/>
  <c r="Z187" i="2" s="1"/>
  <c r="AB187" i="2" s="1"/>
  <c r="Y186" i="2"/>
  <c r="AA186" i="2" s="1"/>
  <c r="W186" i="2"/>
  <c r="V186" i="2"/>
  <c r="Z186" i="2" s="1"/>
  <c r="AB186" i="2" s="1"/>
  <c r="Y185" i="2"/>
  <c r="AA185" i="2" s="1"/>
  <c r="W185" i="2"/>
  <c r="V185" i="2"/>
  <c r="Z185" i="2" s="1"/>
  <c r="AB185" i="2" s="1"/>
  <c r="Y184" i="2"/>
  <c r="AA184" i="2" s="1"/>
  <c r="W184" i="2"/>
  <c r="V184" i="2"/>
  <c r="Z184" i="2" s="1"/>
  <c r="AB184" i="2" s="1"/>
  <c r="Y183" i="2"/>
  <c r="AA183" i="2" s="1"/>
  <c r="W183" i="2"/>
  <c r="V183" i="2"/>
  <c r="Z183" i="2" s="1"/>
  <c r="AB183" i="2" s="1"/>
  <c r="Y182" i="2"/>
  <c r="AA182" i="2" s="1"/>
  <c r="W182" i="2"/>
  <c r="V182" i="2"/>
  <c r="Z182" i="2" s="1"/>
  <c r="AB182" i="2" s="1"/>
  <c r="Y181" i="2"/>
  <c r="AA181" i="2" s="1"/>
  <c r="W181" i="2"/>
  <c r="V181" i="2"/>
  <c r="Z181" i="2" s="1"/>
  <c r="AB181" i="2" s="1"/>
  <c r="Y180" i="2"/>
  <c r="AA180" i="2" s="1"/>
  <c r="W180" i="2"/>
  <c r="V180" i="2"/>
  <c r="Z180" i="2" s="1"/>
  <c r="AB180" i="2" s="1"/>
  <c r="Y179" i="2"/>
  <c r="AA179" i="2" s="1"/>
  <c r="W179" i="2"/>
  <c r="V179" i="2"/>
  <c r="Z179" i="2" s="1"/>
  <c r="AB179" i="2" s="1"/>
  <c r="Y178" i="2"/>
  <c r="AA178" i="2" s="1"/>
  <c r="W178" i="2"/>
  <c r="V178" i="2"/>
  <c r="Z178" i="2" s="1"/>
  <c r="Y177" i="2"/>
  <c r="AA177" i="2" s="1"/>
  <c r="W177" i="2"/>
  <c r="R177" i="2"/>
  <c r="P177" i="2"/>
  <c r="P175" i="2" s="1"/>
  <c r="N177" i="2"/>
  <c r="L177" i="2"/>
  <c r="G177" i="2"/>
  <c r="G175" i="2" s="1"/>
  <c r="Y176" i="2"/>
  <c r="AA176" i="2" s="1"/>
  <c r="W176" i="2"/>
  <c r="G176" i="2"/>
  <c r="Y175" i="2"/>
  <c r="AA175" i="2" s="1"/>
  <c r="W175" i="2"/>
  <c r="X172" i="2"/>
  <c r="X173" i="2" s="1"/>
  <c r="W172" i="2"/>
  <c r="W173" i="2" s="1"/>
  <c r="Y169" i="2"/>
  <c r="AA169" i="2" s="1"/>
  <c r="W169" i="2"/>
  <c r="V169" i="2"/>
  <c r="Z169" i="2" s="1"/>
  <c r="AB169" i="2" s="1"/>
  <c r="Y168" i="2"/>
  <c r="AA168" i="2" s="1"/>
  <c r="W168" i="2"/>
  <c r="V168" i="2"/>
  <c r="Z168" i="2" s="1"/>
  <c r="Y167" i="2"/>
  <c r="AA167" i="2" s="1"/>
  <c r="R167" i="2"/>
  <c r="P167" i="2"/>
  <c r="N167" i="2"/>
  <c r="L167" i="2"/>
  <c r="G167" i="2"/>
  <c r="Y164" i="2"/>
  <c r="AA164" i="2" s="1"/>
  <c r="W164" i="2"/>
  <c r="W165" i="2" s="1"/>
  <c r="W166" i="2" s="1"/>
  <c r="V164" i="2"/>
  <c r="Z164" i="2" s="1"/>
  <c r="AB164" i="2" s="1"/>
  <c r="Y163" i="2"/>
  <c r="AA163" i="2" s="1"/>
  <c r="R163" i="2"/>
  <c r="P163" i="2"/>
  <c r="N163" i="2"/>
  <c r="L163" i="2"/>
  <c r="G163" i="2"/>
  <c r="AB160" i="2"/>
  <c r="Y160" i="2"/>
  <c r="AA160" i="2" s="1"/>
  <c r="W160" i="2"/>
  <c r="V160" i="2"/>
  <c r="Z160" i="2" s="1"/>
  <c r="Y159" i="2"/>
  <c r="AA159" i="2" s="1"/>
  <c r="W159" i="2"/>
  <c r="V159" i="2"/>
  <c r="Z159" i="2" s="1"/>
  <c r="AB159" i="2" s="1"/>
  <c r="Y158" i="2"/>
  <c r="AA158" i="2" s="1"/>
  <c r="R158" i="2"/>
  <c r="P158" i="2"/>
  <c r="N158" i="2"/>
  <c r="L158" i="2"/>
  <c r="G158" i="2"/>
  <c r="Y157" i="2"/>
  <c r="AA157" i="2" s="1"/>
  <c r="W157" i="2"/>
  <c r="V152" i="2"/>
  <c r="Z152" i="2" s="1"/>
  <c r="AB152" i="2" s="1"/>
  <c r="U152" i="2"/>
  <c r="Y152" i="2" s="1"/>
  <c r="AA152" i="2" s="1"/>
  <c r="Y151" i="2"/>
  <c r="AA151" i="2" s="1"/>
  <c r="V151" i="2"/>
  <c r="Z151" i="2" s="1"/>
  <c r="AB151" i="2" s="1"/>
  <c r="Y150" i="2"/>
  <c r="AA150" i="2" s="1"/>
  <c r="V150" i="2"/>
  <c r="Z150" i="2" s="1"/>
  <c r="AB150" i="2" s="1"/>
  <c r="Y149" i="2"/>
  <c r="AA149" i="2" s="1"/>
  <c r="V149" i="2"/>
  <c r="Z149" i="2" s="1"/>
  <c r="AB149" i="2" s="1"/>
  <c r="U148" i="2"/>
  <c r="Y148" i="2" s="1"/>
  <c r="AA148" i="2" s="1"/>
  <c r="R148" i="2"/>
  <c r="R142" i="2" s="1"/>
  <c r="P148" i="2"/>
  <c r="N148" i="2"/>
  <c r="N142" i="2" s="1"/>
  <c r="L148" i="2"/>
  <c r="L142" i="2" s="1"/>
  <c r="J148" i="2"/>
  <c r="J141" i="2" s="1"/>
  <c r="X146" i="2"/>
  <c r="X147" i="2" s="1"/>
  <c r="W146" i="2"/>
  <c r="W147" i="2" s="1"/>
  <c r="Y145" i="2"/>
  <c r="AA145" i="2" s="1"/>
  <c r="V145" i="2"/>
  <c r="Z145" i="2" s="1"/>
  <c r="AB145" i="2" s="1"/>
  <c r="Y144" i="2"/>
  <c r="AA144" i="2" s="1"/>
  <c r="V144" i="2"/>
  <c r="Z144" i="2" s="1"/>
  <c r="Y143" i="2"/>
  <c r="AA143" i="2" s="1"/>
  <c r="P143" i="2"/>
  <c r="P141" i="2" s="1"/>
  <c r="N143" i="2"/>
  <c r="V143" i="2" s="1"/>
  <c r="G143" i="2"/>
  <c r="Y142" i="2"/>
  <c r="P142" i="2"/>
  <c r="G142" i="2"/>
  <c r="Y141" i="2"/>
  <c r="AA141" i="2" s="1"/>
  <c r="W141" i="2"/>
  <c r="R141" i="2"/>
  <c r="L141" i="2"/>
  <c r="G141" i="2"/>
  <c r="X139" i="2"/>
  <c r="X140" i="2" s="1"/>
  <c r="W139" i="2"/>
  <c r="W140" i="2" s="1"/>
  <c r="X137" i="2"/>
  <c r="X138" i="2" s="1"/>
  <c r="W137" i="2"/>
  <c r="W138" i="2" s="1"/>
  <c r="Y136" i="2"/>
  <c r="AA136" i="2" s="1"/>
  <c r="V136" i="2"/>
  <c r="Z136" i="2" s="1"/>
  <c r="AB136" i="2" s="1"/>
  <c r="Y135" i="2"/>
  <c r="AA135" i="2" s="1"/>
  <c r="V135" i="2"/>
  <c r="Z135" i="2" s="1"/>
  <c r="AB135" i="2" s="1"/>
  <c r="Y134" i="2"/>
  <c r="AA134" i="2" s="1"/>
  <c r="P134" i="2"/>
  <c r="P133" i="2" s="1"/>
  <c r="N134" i="2"/>
  <c r="N133" i="2" s="1"/>
  <c r="L134" i="2"/>
  <c r="L133" i="2" s="1"/>
  <c r="G134" i="2"/>
  <c r="G133" i="2" s="1"/>
  <c r="Y133" i="2"/>
  <c r="AA133" i="2" s="1"/>
  <c r="V128" i="2"/>
  <c r="Z128" i="2" s="1"/>
  <c r="AB128" i="2" s="1"/>
  <c r="U128" i="2"/>
  <c r="Y128" i="2" s="1"/>
  <c r="AA128" i="2" s="1"/>
  <c r="Y127" i="2"/>
  <c r="AA127" i="2" s="1"/>
  <c r="V127" i="2"/>
  <c r="Z127" i="2" s="1"/>
  <c r="Y126" i="2"/>
  <c r="AA126" i="2" s="1"/>
  <c r="W126" i="2"/>
  <c r="W131" i="2" s="1"/>
  <c r="W132" i="2" s="1"/>
  <c r="R126" i="2"/>
  <c r="R125" i="2" s="1"/>
  <c r="P126" i="2"/>
  <c r="P125" i="2" s="1"/>
  <c r="N126" i="2"/>
  <c r="L126" i="2"/>
  <c r="L125" i="2" s="1"/>
  <c r="G126" i="2"/>
  <c r="G125" i="2" s="1"/>
  <c r="U125" i="2"/>
  <c r="Y125" i="2" s="1"/>
  <c r="AA125" i="2" s="1"/>
  <c r="X123" i="2"/>
  <c r="X124" i="2" s="1"/>
  <c r="W123" i="2"/>
  <c r="W124" i="2" s="1"/>
  <c r="X121" i="2"/>
  <c r="X122" i="2" s="1"/>
  <c r="W121" i="2"/>
  <c r="W122" i="2" s="1"/>
  <c r="Y120" i="2"/>
  <c r="AA120" i="2" s="1"/>
  <c r="V120" i="2"/>
  <c r="Z120" i="2" s="1"/>
  <c r="AB120" i="2" s="1"/>
  <c r="Y119" i="2"/>
  <c r="AA119" i="2" s="1"/>
  <c r="V119" i="2"/>
  <c r="Z119" i="2" s="1"/>
  <c r="AB119" i="2" s="1"/>
  <c r="Y118" i="2"/>
  <c r="AA118" i="2" s="1"/>
  <c r="V118" i="2"/>
  <c r="Z118" i="2" s="1"/>
  <c r="AB118" i="2" s="1"/>
  <c r="Y117" i="2"/>
  <c r="AA117" i="2" s="1"/>
  <c r="V117" i="2"/>
  <c r="Z117" i="2" s="1"/>
  <c r="AB117" i="2" s="1"/>
  <c r="Y116" i="2"/>
  <c r="AA116" i="2" s="1"/>
  <c r="P116" i="2"/>
  <c r="N116" i="2"/>
  <c r="L116" i="2"/>
  <c r="G116" i="2"/>
  <c r="X114" i="2"/>
  <c r="X115" i="2" s="1"/>
  <c r="W114" i="2"/>
  <c r="W115" i="2" s="1"/>
  <c r="Y113" i="2"/>
  <c r="AA113" i="2" s="1"/>
  <c r="V113" i="2"/>
  <c r="Z113" i="2" s="1"/>
  <c r="AB113" i="2" s="1"/>
  <c r="Y112" i="2"/>
  <c r="AA112" i="2" s="1"/>
  <c r="V112" i="2"/>
  <c r="Z112" i="2" s="1"/>
  <c r="Y111" i="2"/>
  <c r="AA111" i="2" s="1"/>
  <c r="P111" i="2"/>
  <c r="N111" i="2"/>
  <c r="L111" i="2"/>
  <c r="G111" i="2"/>
  <c r="X109" i="2"/>
  <c r="X110" i="2" s="1"/>
  <c r="W109" i="2"/>
  <c r="W110" i="2" s="1"/>
  <c r="Y108" i="2"/>
  <c r="AA108" i="2" s="1"/>
  <c r="V108" i="2"/>
  <c r="Z108" i="2" s="1"/>
  <c r="AB108" i="2" s="1"/>
  <c r="Y107" i="2"/>
  <c r="AA107" i="2" s="1"/>
  <c r="V107" i="2"/>
  <c r="Z107" i="2" s="1"/>
  <c r="AB107" i="2" s="1"/>
  <c r="Y106" i="2"/>
  <c r="AA106" i="2" s="1"/>
  <c r="P106" i="2"/>
  <c r="N106" i="2"/>
  <c r="L106" i="2"/>
  <c r="L105" i="2" s="1"/>
  <c r="G106" i="2"/>
  <c r="Y105" i="2"/>
  <c r="AA105" i="2" s="1"/>
  <c r="J105" i="2"/>
  <c r="X101" i="2"/>
  <c r="X102" i="2" s="1"/>
  <c r="W101" i="2"/>
  <c r="W102" i="2" s="1"/>
  <c r="Y100" i="2"/>
  <c r="AA100" i="2" s="1"/>
  <c r="V100" i="2"/>
  <c r="Z100" i="2" s="1"/>
  <c r="AB100" i="2" s="1"/>
  <c r="Y99" i="2"/>
  <c r="AA99" i="2" s="1"/>
  <c r="V99" i="2"/>
  <c r="Z99" i="2" s="1"/>
  <c r="AB99" i="2" s="1"/>
  <c r="Y98" i="2"/>
  <c r="AA98" i="2" s="1"/>
  <c r="V98" i="2"/>
  <c r="Z98" i="2" s="1"/>
  <c r="AB98" i="2" s="1"/>
  <c r="Y97" i="2"/>
  <c r="AA97" i="2" s="1"/>
  <c r="P97" i="2"/>
  <c r="N97" i="2"/>
  <c r="V94" i="2"/>
  <c r="Z94" i="2" s="1"/>
  <c r="AB94" i="2" s="1"/>
  <c r="U94" i="2"/>
  <c r="W94" i="2" s="1"/>
  <c r="V93" i="2"/>
  <c r="Z93" i="2" s="1"/>
  <c r="U93" i="2"/>
  <c r="W93" i="2" s="1"/>
  <c r="W95" i="2" s="1"/>
  <c r="W96" i="2" s="1"/>
  <c r="AA92" i="2"/>
  <c r="U92" i="2"/>
  <c r="W92" i="2" s="1"/>
  <c r="R92" i="2"/>
  <c r="R83" i="2" s="1"/>
  <c r="P92" i="2"/>
  <c r="N92" i="2"/>
  <c r="N83" i="2" s="1"/>
  <c r="L92" i="2"/>
  <c r="J92" i="2"/>
  <c r="G92" i="2"/>
  <c r="Y89" i="2"/>
  <c r="AA89" i="2" s="1"/>
  <c r="V89" i="2"/>
  <c r="Z89" i="2" s="1"/>
  <c r="AB89" i="2" s="1"/>
  <c r="Y88" i="2"/>
  <c r="AA88" i="2" s="1"/>
  <c r="V88" i="2"/>
  <c r="Z88" i="2" s="1"/>
  <c r="AB88" i="2" s="1"/>
  <c r="V87" i="2"/>
  <c r="Z87" i="2" s="1"/>
  <c r="U87" i="2"/>
  <c r="Y87" i="2" s="1"/>
  <c r="AA87" i="2" s="1"/>
  <c r="Z86" i="2"/>
  <c r="AB86" i="2" s="1"/>
  <c r="Y86" i="2"/>
  <c r="AA86" i="2" s="1"/>
  <c r="Y85" i="2"/>
  <c r="AA85" i="2" s="1"/>
  <c r="W85" i="2"/>
  <c r="P85" i="2"/>
  <c r="L85" i="2"/>
  <c r="L83" i="2" s="1"/>
  <c r="J85" i="2"/>
  <c r="G85" i="2"/>
  <c r="Y78" i="2"/>
  <c r="AA78" i="2" s="1"/>
  <c r="W78" i="2"/>
  <c r="V78" i="2"/>
  <c r="Z78" i="2" s="1"/>
  <c r="AB78" i="2" s="1"/>
  <c r="Y77" i="2"/>
  <c r="AA77" i="2" s="1"/>
  <c r="W77" i="2"/>
  <c r="V77" i="2"/>
  <c r="Z77" i="2" s="1"/>
  <c r="V76" i="2"/>
  <c r="Z76" i="2" s="1"/>
  <c r="AB76" i="2" s="1"/>
  <c r="U76" i="2"/>
  <c r="W76" i="2" s="1"/>
  <c r="AA75" i="2"/>
  <c r="V75" i="2"/>
  <c r="Z75" i="2" s="1"/>
  <c r="AB75" i="2" s="1"/>
  <c r="U75" i="2"/>
  <c r="W75" i="2" s="1"/>
  <c r="AA74" i="2"/>
  <c r="W74" i="2"/>
  <c r="V74" i="2"/>
  <c r="X74" i="2" s="1"/>
  <c r="AA73" i="2"/>
  <c r="U73" i="2"/>
  <c r="W73" i="2" s="1"/>
  <c r="R73" i="2"/>
  <c r="P73" i="2"/>
  <c r="N73" i="2"/>
  <c r="L73" i="2"/>
  <c r="J73" i="2"/>
  <c r="G73" i="2"/>
  <c r="V70" i="2"/>
  <c r="Z70" i="2" s="1"/>
  <c r="AB70" i="2" s="1"/>
  <c r="U70" i="2"/>
  <c r="W70" i="2" s="1"/>
  <c r="V69" i="2"/>
  <c r="Z69" i="2" s="1"/>
  <c r="AB69" i="2" s="1"/>
  <c r="U69" i="2"/>
  <c r="W69" i="2" s="1"/>
  <c r="V68" i="2"/>
  <c r="Z68" i="2" s="1"/>
  <c r="U68" i="2"/>
  <c r="W68" i="2" s="1"/>
  <c r="AA67" i="2"/>
  <c r="U67" i="2"/>
  <c r="W67" i="2" s="1"/>
  <c r="R67" i="2"/>
  <c r="P67" i="2"/>
  <c r="N67" i="2"/>
  <c r="L67" i="2"/>
  <c r="J67" i="2"/>
  <c r="G67" i="2"/>
  <c r="V64" i="2"/>
  <c r="Z64" i="2" s="1"/>
  <c r="AB64" i="2" s="1"/>
  <c r="U64" i="2"/>
  <c r="Y64" i="2" s="1"/>
  <c r="AA64" i="2" s="1"/>
  <c r="Y63" i="2"/>
  <c r="AA63" i="2" s="1"/>
  <c r="W63" i="2"/>
  <c r="V63" i="2"/>
  <c r="Z63" i="2" s="1"/>
  <c r="AB63" i="2" s="1"/>
  <c r="Y62" i="2"/>
  <c r="AA62" i="2" s="1"/>
  <c r="W62" i="2"/>
  <c r="V62" i="2"/>
  <c r="Z62" i="2" s="1"/>
  <c r="AB62" i="2" s="1"/>
  <c r="Y61" i="2"/>
  <c r="AA61" i="2" s="1"/>
  <c r="W61" i="2"/>
  <c r="V61" i="2"/>
  <c r="Z61" i="2" s="1"/>
  <c r="AB61" i="2" s="1"/>
  <c r="Y60" i="2"/>
  <c r="AA60" i="2" s="1"/>
  <c r="W60" i="2"/>
  <c r="V60" i="2"/>
  <c r="AA59" i="2"/>
  <c r="U59" i="2"/>
  <c r="W59" i="2" s="1"/>
  <c r="R59" i="2"/>
  <c r="P59" i="2"/>
  <c r="N59" i="2"/>
  <c r="L59" i="2"/>
  <c r="J59" i="2"/>
  <c r="G59" i="2"/>
  <c r="V56" i="2"/>
  <c r="Z56" i="2" s="1"/>
  <c r="AB56" i="2" s="1"/>
  <c r="U56" i="2"/>
  <c r="Y56" i="2" s="1"/>
  <c r="AA56" i="2" s="1"/>
  <c r="AA55" i="2"/>
  <c r="W55" i="2"/>
  <c r="V55" i="2"/>
  <c r="X55" i="2" s="1"/>
  <c r="Y54" i="2"/>
  <c r="AA54" i="2" s="1"/>
  <c r="W54" i="2"/>
  <c r="V54" i="2"/>
  <c r="Z54" i="2" s="1"/>
  <c r="AB54" i="2" s="1"/>
  <c r="V53" i="2"/>
  <c r="Z53" i="2" s="1"/>
  <c r="AB53" i="2" s="1"/>
  <c r="U53" i="2"/>
  <c r="Y53" i="2" s="1"/>
  <c r="AA53" i="2" s="1"/>
  <c r="V52" i="2"/>
  <c r="Z52" i="2" s="1"/>
  <c r="AB52" i="2" s="1"/>
  <c r="U52" i="2"/>
  <c r="Y52" i="2" s="1"/>
  <c r="AA52" i="2" s="1"/>
  <c r="V51" i="2"/>
  <c r="Z51" i="2" s="1"/>
  <c r="U51" i="2"/>
  <c r="Y51" i="2" s="1"/>
  <c r="AA51" i="2" s="1"/>
  <c r="AA50" i="2"/>
  <c r="U50" i="2"/>
  <c r="W50" i="2" s="1"/>
  <c r="R50" i="2"/>
  <c r="P50" i="2"/>
  <c r="N50" i="2"/>
  <c r="L50" i="2"/>
  <c r="J50" i="2"/>
  <c r="G50" i="2"/>
  <c r="Y47" i="2"/>
  <c r="AA47" i="2" s="1"/>
  <c r="W47" i="2"/>
  <c r="V47" i="2"/>
  <c r="Z47" i="2" s="1"/>
  <c r="AB47" i="2" s="1"/>
  <c r="Y46" i="2"/>
  <c r="AA46" i="2" s="1"/>
  <c r="W46" i="2"/>
  <c r="V46" i="2"/>
  <c r="Z46" i="2" s="1"/>
  <c r="AB46" i="2" s="1"/>
  <c r="Y45" i="2"/>
  <c r="AA45" i="2" s="1"/>
  <c r="W45" i="2"/>
  <c r="V45" i="2"/>
  <c r="X45" i="2" s="1"/>
  <c r="V44" i="2"/>
  <c r="Z44" i="2" s="1"/>
  <c r="AB44" i="2" s="1"/>
  <c r="U44" i="2"/>
  <c r="Y44" i="2" s="1"/>
  <c r="AA44" i="2" s="1"/>
  <c r="Y43" i="2"/>
  <c r="AA43" i="2" s="1"/>
  <c r="W43" i="2"/>
  <c r="V43" i="2"/>
  <c r="Z43" i="2" s="1"/>
  <c r="AA42" i="2"/>
  <c r="U42" i="2"/>
  <c r="W42" i="2" s="1"/>
  <c r="R42" i="2"/>
  <c r="P42" i="2"/>
  <c r="N42" i="2"/>
  <c r="L42" i="2"/>
  <c r="J42" i="2"/>
  <c r="G42" i="2"/>
  <c r="V39" i="2"/>
  <c r="Z39" i="2" s="1"/>
  <c r="AB39" i="2" s="1"/>
  <c r="U39" i="2"/>
  <c r="W39" i="2" s="1"/>
  <c r="W40" i="2" s="1"/>
  <c r="W41" i="2" s="1"/>
  <c r="R38" i="2"/>
  <c r="P38" i="2"/>
  <c r="N38" i="2"/>
  <c r="L38" i="2"/>
  <c r="J38" i="2"/>
  <c r="G38" i="2"/>
  <c r="Y35" i="2"/>
  <c r="AA35" i="2" s="1"/>
  <c r="W35" i="2"/>
  <c r="V35" i="2"/>
  <c r="Z35" i="2" s="1"/>
  <c r="V34" i="2"/>
  <c r="Z34" i="2" s="1"/>
  <c r="U34" i="2"/>
  <c r="W34" i="2" s="1"/>
  <c r="Y33" i="2"/>
  <c r="AA33" i="2" s="1"/>
  <c r="W33" i="2"/>
  <c r="V33" i="2"/>
  <c r="X33" i="2" s="1"/>
  <c r="V32" i="2"/>
  <c r="Z32" i="2" s="1"/>
  <c r="AB32" i="2" s="1"/>
  <c r="U32" i="2"/>
  <c r="Y32" i="2" s="1"/>
  <c r="AA32" i="2" s="1"/>
  <c r="AA31" i="2"/>
  <c r="W31" i="2"/>
  <c r="V31" i="2"/>
  <c r="Z31" i="2" s="1"/>
  <c r="AA30" i="2"/>
  <c r="U30" i="2"/>
  <c r="W30" i="2" s="1"/>
  <c r="P30" i="2"/>
  <c r="N30" i="2"/>
  <c r="L30" i="2"/>
  <c r="J30" i="2"/>
  <c r="G30" i="2"/>
  <c r="AA27" i="2"/>
  <c r="V27" i="2"/>
  <c r="Z27" i="2" s="1"/>
  <c r="AB27" i="2" s="1"/>
  <c r="U26" i="2"/>
  <c r="Y26" i="2" s="1"/>
  <c r="AA26" i="2" s="1"/>
  <c r="Y25" i="2"/>
  <c r="AA25" i="2" s="1"/>
  <c r="W25" i="2"/>
  <c r="Y24" i="2"/>
  <c r="AA24" i="2" s="1"/>
  <c r="W24" i="2"/>
  <c r="Y23" i="2"/>
  <c r="AA23" i="2" s="1"/>
  <c r="W23" i="2"/>
  <c r="R23" i="2"/>
  <c r="P23" i="2"/>
  <c r="N23" i="2"/>
  <c r="L23" i="2"/>
  <c r="J23" i="2"/>
  <c r="G23" i="2"/>
  <c r="Y22" i="2"/>
  <c r="AA22" i="2" s="1"/>
  <c r="W22" i="2"/>
  <c r="Y21" i="2"/>
  <c r="AA21" i="2" s="1"/>
  <c r="W21" i="2"/>
  <c r="Y20" i="2"/>
  <c r="AA20" i="2" s="1"/>
  <c r="W20" i="2"/>
  <c r="Y19" i="2"/>
  <c r="AA19" i="2" s="1"/>
  <c r="W19" i="2"/>
  <c r="G207" i="2" l="1"/>
  <c r="V50" i="2"/>
  <c r="N207" i="2"/>
  <c r="V209" i="2"/>
  <c r="R207" i="2"/>
  <c r="V23" i="2"/>
  <c r="N19" i="2"/>
  <c r="N18" i="2" s="1"/>
  <c r="P105" i="2"/>
  <c r="V38" i="2"/>
  <c r="V111" i="2"/>
  <c r="W192" i="2"/>
  <c r="J207" i="2"/>
  <c r="J174" i="2" s="1"/>
  <c r="N208" i="2"/>
  <c r="V208" i="2" s="1"/>
  <c r="V210" i="2"/>
  <c r="G253" i="2"/>
  <c r="G174" i="2" s="1"/>
  <c r="W276" i="2"/>
  <c r="W277" i="2" s="1"/>
  <c r="V30" i="2"/>
  <c r="V116" i="2"/>
  <c r="Z116" i="2" s="1"/>
  <c r="L175" i="2"/>
  <c r="N253" i="2"/>
  <c r="V253" i="2" s="1"/>
  <c r="Y93" i="2"/>
  <c r="AA93" i="2" s="1"/>
  <c r="R19" i="2"/>
  <c r="L207" i="2"/>
  <c r="L174" i="2" s="1"/>
  <c r="X50" i="2"/>
  <c r="Z210" i="2"/>
  <c r="X128" i="2"/>
  <c r="X129" i="2" s="1"/>
  <c r="X130" i="2" s="1"/>
  <c r="L19" i="2"/>
  <c r="G105" i="2"/>
  <c r="W161" i="2"/>
  <c r="W162" i="2" s="1"/>
  <c r="V97" i="2"/>
  <c r="Z97" i="2" s="1"/>
  <c r="AB97" i="2" s="1"/>
  <c r="N105" i="2"/>
  <c r="V195" i="2"/>
  <c r="Z195" i="2" s="1"/>
  <c r="Z176" i="2" s="1"/>
  <c r="V272" i="2"/>
  <c r="Z26" i="2"/>
  <c r="AB26" i="2" s="1"/>
  <c r="X26" i="2"/>
  <c r="X28" i="2" s="1"/>
  <c r="X29" i="2" s="1"/>
  <c r="G83" i="2"/>
  <c r="W103" i="2"/>
  <c r="W104" i="2" s="1"/>
  <c r="N157" i="2"/>
  <c r="W228" i="2"/>
  <c r="W229" i="2" s="1"/>
  <c r="W249" i="2"/>
  <c r="W250" i="2" s="1"/>
  <c r="V256" i="2"/>
  <c r="X256" i="2" s="1"/>
  <c r="W81" i="2"/>
  <c r="W82" i="2" s="1"/>
  <c r="W71" i="2"/>
  <c r="W72" i="2" s="1"/>
  <c r="Z167" i="2"/>
  <c r="AB167" i="2" s="1"/>
  <c r="X211" i="2"/>
  <c r="G19" i="2"/>
  <c r="Z38" i="2"/>
  <c r="AB38" i="2" s="1"/>
  <c r="V42" i="2"/>
  <c r="X42" i="2" s="1"/>
  <c r="V223" i="2"/>
  <c r="V244" i="2"/>
  <c r="V167" i="2"/>
  <c r="Z233" i="2"/>
  <c r="AB233" i="2" s="1"/>
  <c r="P19" i="2"/>
  <c r="R157" i="2"/>
  <c r="X176" i="2"/>
  <c r="P207" i="2"/>
  <c r="P174" i="2" s="1"/>
  <c r="X253" i="2"/>
  <c r="V255" i="2"/>
  <c r="X255" i="2" s="1"/>
  <c r="V163" i="2"/>
  <c r="X217" i="2"/>
  <c r="X223" i="2"/>
  <c r="Y238" i="2"/>
  <c r="AA238" i="2" s="1"/>
  <c r="V142" i="2"/>
  <c r="X142" i="2" s="1"/>
  <c r="W193" i="2"/>
  <c r="X244" i="2"/>
  <c r="Z55" i="2"/>
  <c r="AB55" i="2" s="1"/>
  <c r="Z247" i="2"/>
  <c r="AB247" i="2" s="1"/>
  <c r="N141" i="2"/>
  <c r="V141" i="2" s="1"/>
  <c r="AB116" i="2"/>
  <c r="V85" i="2"/>
  <c r="X85" i="2" s="1"/>
  <c r="Z74" i="2"/>
  <c r="AB74" i="2" s="1"/>
  <c r="Z158" i="2"/>
  <c r="AB158" i="2" s="1"/>
  <c r="AB168" i="2"/>
  <c r="V177" i="2"/>
  <c r="X177" i="2" s="1"/>
  <c r="X272" i="2"/>
  <c r="X75" i="2"/>
  <c r="Y68" i="2"/>
  <c r="AA68" i="2" s="1"/>
  <c r="X64" i="2"/>
  <c r="X30" i="2"/>
  <c r="J83" i="2"/>
  <c r="Y34" i="2"/>
  <c r="AA34" i="2" s="1"/>
  <c r="J19" i="2"/>
  <c r="V67" i="2"/>
  <c r="X67" i="2" s="1"/>
  <c r="Y70" i="2"/>
  <c r="AA70" i="2" s="1"/>
  <c r="X194" i="2"/>
  <c r="Y219" i="2"/>
  <c r="AA219" i="2" s="1"/>
  <c r="Y232" i="2"/>
  <c r="AA232" i="2" s="1"/>
  <c r="X236" i="2"/>
  <c r="V59" i="2"/>
  <c r="X59" i="2" s="1"/>
  <c r="G157" i="2"/>
  <c r="W170" i="2"/>
  <c r="W171" i="2" s="1"/>
  <c r="R175" i="2"/>
  <c r="AB31" i="2"/>
  <c r="AB51" i="2"/>
  <c r="W79" i="2"/>
  <c r="W80" i="2" s="1"/>
  <c r="AB43" i="2"/>
  <c r="AB77" i="2"/>
  <c r="Z85" i="2"/>
  <c r="AB87" i="2"/>
  <c r="Z111" i="2"/>
  <c r="AB111" i="2" s="1"/>
  <c r="AB112" i="2"/>
  <c r="Z126" i="2"/>
  <c r="AB127" i="2"/>
  <c r="Z143" i="2"/>
  <c r="AB144" i="2"/>
  <c r="X23" i="2"/>
  <c r="W26" i="2"/>
  <c r="W28" i="2" s="1"/>
  <c r="W29" i="2" s="1"/>
  <c r="X31" i="2"/>
  <c r="W32" i="2"/>
  <c r="W36" i="2" s="1"/>
  <c r="W37" i="2" s="1"/>
  <c r="Z33" i="2"/>
  <c r="AB33" i="2" s="1"/>
  <c r="Y39" i="2"/>
  <c r="AA39" i="2" s="1"/>
  <c r="Z45" i="2"/>
  <c r="AB45" i="2" s="1"/>
  <c r="X32" i="2"/>
  <c r="X38" i="2"/>
  <c r="X39" i="2"/>
  <c r="X40" i="2" s="1"/>
  <c r="X41" i="2" s="1"/>
  <c r="X43" i="2"/>
  <c r="X44" i="2"/>
  <c r="X46" i="2"/>
  <c r="X51" i="2"/>
  <c r="X52" i="2"/>
  <c r="X53" i="2"/>
  <c r="W56" i="2"/>
  <c r="Y69" i="2"/>
  <c r="AA69" i="2" s="1"/>
  <c r="V73" i="2"/>
  <c r="X73" i="2" s="1"/>
  <c r="Y76" i="2"/>
  <c r="AA76" i="2" s="1"/>
  <c r="X77" i="2"/>
  <c r="P83" i="2"/>
  <c r="V83" i="2" s="1"/>
  <c r="X87" i="2"/>
  <c r="X90" i="2" s="1"/>
  <c r="X91" i="2" s="1"/>
  <c r="Y94" i="2"/>
  <c r="AA94" i="2" s="1"/>
  <c r="W125" i="2"/>
  <c r="V133" i="2"/>
  <c r="Z133" i="2" s="1"/>
  <c r="AB133" i="2" s="1"/>
  <c r="V134" i="2"/>
  <c r="Z134" i="2" s="1"/>
  <c r="AB134" i="2" s="1"/>
  <c r="Z148" i="2"/>
  <c r="Z163" i="2"/>
  <c r="AB178" i="2"/>
  <c r="Z177" i="2"/>
  <c r="W44" i="2"/>
  <c r="W48" i="2" s="1"/>
  <c r="W49" i="2" s="1"/>
  <c r="X47" i="2"/>
  <c r="W51" i="2"/>
  <c r="W52" i="2"/>
  <c r="W53" i="2"/>
  <c r="X54" i="2"/>
  <c r="X56" i="2"/>
  <c r="Z60" i="2"/>
  <c r="X60" i="2"/>
  <c r="X61" i="2"/>
  <c r="X63" i="2"/>
  <c r="AB68" i="2"/>
  <c r="Z67" i="2"/>
  <c r="AB67" i="2" s="1"/>
  <c r="V92" i="2"/>
  <c r="X92" i="2" s="1"/>
  <c r="AB93" i="2"/>
  <c r="Z92" i="2"/>
  <c r="AB92" i="2" s="1"/>
  <c r="V106" i="2"/>
  <c r="Z106" i="2" s="1"/>
  <c r="V126" i="2"/>
  <c r="X126" i="2" s="1"/>
  <c r="X131" i="2" s="1"/>
  <c r="X132" i="2" s="1"/>
  <c r="N125" i="2"/>
  <c r="V148" i="2"/>
  <c r="X148" i="2" s="1"/>
  <c r="X155" i="2" s="1"/>
  <c r="X156" i="2" s="1"/>
  <c r="W152" i="2"/>
  <c r="W153" i="2" s="1"/>
  <c r="W154" i="2" s="1"/>
  <c r="X62" i="2"/>
  <c r="W64" i="2"/>
  <c r="W65" i="2" s="1"/>
  <c r="W66" i="2" s="1"/>
  <c r="X68" i="2"/>
  <c r="X69" i="2"/>
  <c r="X70" i="2"/>
  <c r="X76" i="2"/>
  <c r="X78" i="2"/>
  <c r="W87" i="2"/>
  <c r="X93" i="2"/>
  <c r="X94" i="2"/>
  <c r="W128" i="2"/>
  <c r="W129" i="2" s="1"/>
  <c r="W130" i="2" s="1"/>
  <c r="L157" i="2"/>
  <c r="P157" i="2"/>
  <c r="V158" i="2"/>
  <c r="X160" i="2"/>
  <c r="X168" i="2"/>
  <c r="AB196" i="2"/>
  <c r="Z194" i="2"/>
  <c r="AB194" i="2" s="1"/>
  <c r="AB211" i="2"/>
  <c r="Z209" i="2"/>
  <c r="W148" i="2"/>
  <c r="W155" i="2" s="1"/>
  <c r="W156" i="2" s="1"/>
  <c r="X152" i="2"/>
  <c r="X153" i="2" s="1"/>
  <c r="X154" i="2" s="1"/>
  <c r="X159" i="2"/>
  <c r="X164" i="2"/>
  <c r="X165" i="2" s="1"/>
  <c r="X166" i="2" s="1"/>
  <c r="X169" i="2"/>
  <c r="N175" i="2"/>
  <c r="V175" i="2" s="1"/>
  <c r="X179" i="2"/>
  <c r="X181" i="2"/>
  <c r="X183" i="2"/>
  <c r="X185" i="2"/>
  <c r="X187" i="2"/>
  <c r="X189" i="2"/>
  <c r="X191" i="2"/>
  <c r="W194" i="2"/>
  <c r="W196" i="2"/>
  <c r="X197" i="2"/>
  <c r="X198" i="2"/>
  <c r="X199" i="2"/>
  <c r="W200" i="2"/>
  <c r="W201" i="2"/>
  <c r="X202" i="2"/>
  <c r="W208" i="2"/>
  <c r="X209" i="2"/>
  <c r="X210" i="2"/>
  <c r="W210" i="2"/>
  <c r="X212" i="2"/>
  <c r="Y214" i="2"/>
  <c r="AA214" i="2" s="1"/>
  <c r="X215" i="2"/>
  <c r="X216" i="2"/>
  <c r="Y218" i="2"/>
  <c r="AA218" i="2" s="1"/>
  <c r="Z223" i="2"/>
  <c r="AB223" i="2" s="1"/>
  <c r="V230" i="2"/>
  <c r="X230" i="2" s="1"/>
  <c r="W230" i="2"/>
  <c r="AB231" i="2"/>
  <c r="Y231" i="2"/>
  <c r="AA231" i="2" s="1"/>
  <c r="X235" i="2"/>
  <c r="X239" i="2"/>
  <c r="X241" i="2"/>
  <c r="AB245" i="2"/>
  <c r="X178" i="2"/>
  <c r="X180" i="2"/>
  <c r="X182" i="2"/>
  <c r="X184" i="2"/>
  <c r="X186" i="2"/>
  <c r="X188" i="2"/>
  <c r="X190" i="2"/>
  <c r="W195" i="2"/>
  <c r="X196" i="2"/>
  <c r="W198" i="2"/>
  <c r="W199" i="2"/>
  <c r="X200" i="2"/>
  <c r="X201" i="2"/>
  <c r="X220" i="2"/>
  <c r="X225" i="2"/>
  <c r="X227" i="2"/>
  <c r="W233" i="2"/>
  <c r="X246" i="2"/>
  <c r="W209" i="2"/>
  <c r="W211" i="2"/>
  <c r="W212" i="2"/>
  <c r="X213" i="2"/>
  <c r="X214" i="2"/>
  <c r="W216" i="2"/>
  <c r="W217" i="2"/>
  <c r="X218" i="2"/>
  <c r="X219" i="2"/>
  <c r="X224" i="2"/>
  <c r="X226" i="2"/>
  <c r="X231" i="2"/>
  <c r="X232" i="2"/>
  <c r="V254" i="2"/>
  <c r="X254" i="2" s="1"/>
  <c r="Z255" i="2"/>
  <c r="AB273" i="2"/>
  <c r="Z272" i="2"/>
  <c r="AB272" i="2" s="1"/>
  <c r="X234" i="2"/>
  <c r="W236" i="2"/>
  <c r="X237" i="2"/>
  <c r="X238" i="2"/>
  <c r="X240" i="2"/>
  <c r="X245" i="2"/>
  <c r="X249" i="2" s="1"/>
  <c r="X250" i="2" s="1"/>
  <c r="X248" i="2"/>
  <c r="W253" i="2"/>
  <c r="W256" i="2"/>
  <c r="X261" i="2"/>
  <c r="W264" i="2"/>
  <c r="W270" i="2" s="1"/>
  <c r="X265" i="2"/>
  <c r="X267" i="2"/>
  <c r="X269" i="2"/>
  <c r="X274" i="2"/>
  <c r="W254" i="2"/>
  <c r="W255" i="2"/>
  <c r="W278" i="2" s="1"/>
  <c r="W279" i="2" s="1"/>
  <c r="X257" i="2"/>
  <c r="X264" i="2"/>
  <c r="X266" i="2"/>
  <c r="X268" i="2"/>
  <c r="X273" i="2"/>
  <c r="X275" i="2"/>
  <c r="V105" i="2" l="1"/>
  <c r="R174" i="2"/>
  <c r="X192" i="2"/>
  <c r="L18" i="2"/>
  <c r="P18" i="2"/>
  <c r="G18" i="2"/>
  <c r="W271" i="2"/>
  <c r="V207" i="2"/>
  <c r="X207" i="2" s="1"/>
  <c r="W280" i="2"/>
  <c r="W281" i="2" s="1"/>
  <c r="W242" i="2"/>
  <c r="W243" i="2" s="1"/>
  <c r="W90" i="2"/>
  <c r="W91" i="2" s="1"/>
  <c r="V19" i="2"/>
  <c r="Z19" i="2" s="1"/>
  <c r="R18" i="2"/>
  <c r="X83" i="2"/>
  <c r="Z230" i="2"/>
  <c r="AB230" i="2" s="1"/>
  <c r="X195" i="2"/>
  <c r="X205" i="2" s="1"/>
  <c r="X206" i="2" s="1"/>
  <c r="X103" i="2"/>
  <c r="X104" i="2" s="1"/>
  <c r="Z73" i="2"/>
  <c r="AB73" i="2" s="1"/>
  <c r="X278" i="2"/>
  <c r="X279" i="2" s="1"/>
  <c r="Z23" i="2"/>
  <c r="AB23" i="2" s="1"/>
  <c r="X81" i="2"/>
  <c r="X82" i="2" s="1"/>
  <c r="X19" i="2"/>
  <c r="X79" i="2"/>
  <c r="X80" i="2" s="1"/>
  <c r="Z244" i="2"/>
  <c r="AB244" i="2" s="1"/>
  <c r="W203" i="2"/>
  <c r="W204" i="2" s="1"/>
  <c r="V157" i="2"/>
  <c r="Z50" i="2"/>
  <c r="AB50" i="2" s="1"/>
  <c r="X276" i="2"/>
  <c r="X277" i="2" s="1"/>
  <c r="X161" i="2"/>
  <c r="X162" i="2" s="1"/>
  <c r="W251" i="2"/>
  <c r="W252" i="2" s="1"/>
  <c r="X251" i="2"/>
  <c r="X252" i="2" s="1"/>
  <c r="J18" i="2"/>
  <c r="X242" i="2"/>
  <c r="X243" i="2" s="1"/>
  <c r="X228" i="2"/>
  <c r="X229" i="2" s="1"/>
  <c r="W221" i="2"/>
  <c r="W222" i="2" s="1"/>
  <c r="X193" i="2"/>
  <c r="Z208" i="2"/>
  <c r="X208" i="2"/>
  <c r="W205" i="2"/>
  <c r="W206" i="2" s="1"/>
  <c r="X95" i="2"/>
  <c r="X96" i="2" s="1"/>
  <c r="X71" i="2"/>
  <c r="X72" i="2" s="1"/>
  <c r="AB60" i="2"/>
  <c r="Z59" i="2"/>
  <c r="AB59" i="2" s="1"/>
  <c r="AB163" i="2"/>
  <c r="Z157" i="2"/>
  <c r="AB157" i="2" s="1"/>
  <c r="X48" i="2"/>
  <c r="X49" i="2" s="1"/>
  <c r="Z30" i="2"/>
  <c r="AB30" i="2" s="1"/>
  <c r="X270" i="2"/>
  <c r="X271" i="2" s="1"/>
  <c r="AB255" i="2"/>
  <c r="Z253" i="2"/>
  <c r="AB253" i="2" s="1"/>
  <c r="X221" i="2"/>
  <c r="X222" i="2" s="1"/>
  <c r="X203" i="2"/>
  <c r="X204" i="2" s="1"/>
  <c r="N174" i="2"/>
  <c r="AB209" i="2"/>
  <c r="X170" i="2"/>
  <c r="X171" i="2" s="1"/>
  <c r="V125" i="2"/>
  <c r="X125" i="2" s="1"/>
  <c r="Z105" i="2"/>
  <c r="AB105" i="2" s="1"/>
  <c r="AB106" i="2"/>
  <c r="X65" i="2"/>
  <c r="X66" i="2" s="1"/>
  <c r="W57" i="2"/>
  <c r="W58" i="2" s="1"/>
  <c r="Z175" i="2"/>
  <c r="AB177" i="2"/>
  <c r="AB148" i="2"/>
  <c r="Z142" i="2"/>
  <c r="AB142" i="2" s="1"/>
  <c r="X57" i="2"/>
  <c r="X58" i="2" s="1"/>
  <c r="X36" i="2"/>
  <c r="X37" i="2" s="1"/>
  <c r="AB143" i="2"/>
  <c r="Z141" i="2"/>
  <c r="AB141" i="2" s="1"/>
  <c r="AB126" i="2"/>
  <c r="Z125" i="2"/>
  <c r="AB125" i="2" s="1"/>
  <c r="AB85" i="2"/>
  <c r="Z83" i="2"/>
  <c r="AB83" i="2" s="1"/>
  <c r="Z42" i="2"/>
  <c r="AB42" i="2" s="1"/>
  <c r="V18" i="2" l="1"/>
  <c r="X18" i="2" s="1"/>
  <c r="V174" i="2"/>
  <c r="X174" i="2" s="1"/>
  <c r="Z207" i="2"/>
  <c r="AB207" i="2" s="1"/>
  <c r="AB175" i="2"/>
  <c r="X175" i="2"/>
  <c r="X280" i="2" s="1"/>
  <c r="X281" i="2" s="1"/>
  <c r="Z174" i="2" l="1"/>
  <c r="AB174" i="2" s="1"/>
  <c r="Z18" i="2"/>
  <c r="AB18" i="2" s="1"/>
  <c r="AB19" i="2"/>
</calcChain>
</file>

<file path=xl/sharedStrings.xml><?xml version="1.0" encoding="utf-8"?>
<sst xmlns="http://schemas.openxmlformats.org/spreadsheetml/2006/main" count="4258" uniqueCount="850">
  <si>
    <t>No</t>
  </si>
  <si>
    <t>Kode</t>
  </si>
  <si>
    <t>Keterangan</t>
  </si>
  <si>
    <t>I</t>
  </si>
  <si>
    <t>II</t>
  </si>
  <si>
    <t>III</t>
  </si>
  <si>
    <t>IV</t>
  </si>
  <si>
    <t>Satuan</t>
  </si>
  <si>
    <t>K</t>
  </si>
  <si>
    <t>Rp</t>
  </si>
  <si>
    <t>%</t>
  </si>
  <si>
    <t>2.08</t>
  </si>
  <si>
    <t>URUSAN PEMERINTAHAN BIDANG PEMBERDAYAAN PEREMPUAN DAN PERLINDUNGAN ANAK</t>
  </si>
  <si>
    <t>PROGRAM PENUNJANG URUSAN PEMERINTAHAN DAERAH KABUPATEN/KOTA</t>
  </si>
  <si>
    <t>2.08.01.2.01</t>
  </si>
  <si>
    <t>Perencanaan, Penganggaran, dan Evaluasi Kinerja Perangkat Daerah</t>
  </si>
  <si>
    <t>2.08.01.2.01.01</t>
  </si>
  <si>
    <t>Penyusunan Dokumen Perencanaan Perangkat Daerah</t>
  </si>
  <si>
    <t>Dokumen</t>
  </si>
  <si>
    <t>Koordinasi dan Penyusunan Laporan Capaian Kinerja dan Ikhtisar Realisasi Kinerja SKPD</t>
  </si>
  <si>
    <t xml:space="preserve">2.08.01.2.01.06 </t>
  </si>
  <si>
    <t>I.1</t>
  </si>
  <si>
    <t>I.1.1</t>
  </si>
  <si>
    <t>I.1.2</t>
  </si>
  <si>
    <t>I.2</t>
  </si>
  <si>
    <t>Administrasi Keuangan Perangkat Daerah</t>
  </si>
  <si>
    <t>Persentase unit kerja yang menyusun laporan kinerja keuangan dengan baik</t>
  </si>
  <si>
    <t>I.2.1</t>
  </si>
  <si>
    <t>Pelaksanaan Penatausahaan dan Pengujian/Verifikasi Keuangan SKPD</t>
  </si>
  <si>
    <t xml:space="preserve">2.08.01.2.02.03 </t>
  </si>
  <si>
    <t>2.08.01.2.02.05</t>
  </si>
  <si>
    <t>Koordinasi dan Penyusunan Laporan Keuangan Akhir Tahun SKPD</t>
  </si>
  <si>
    <t>Koordinasi dan Penyusunan Laporan Keuangan Bulanan/Triwulanan/ Semesteran SKPD</t>
  </si>
  <si>
    <t>Penyusunan Pelaporan dan Analisis Prognosis Realisasi Anggaran</t>
  </si>
  <si>
    <t>I.3</t>
  </si>
  <si>
    <t>I.3.1</t>
  </si>
  <si>
    <t>Administrasi Barang Milik Daerah pada Perangkat Daerah</t>
  </si>
  <si>
    <t xml:space="preserve">2.08.01.2.03 </t>
  </si>
  <si>
    <t>Penatausahaan Barang Milik Daerah pada SKPD</t>
  </si>
  <si>
    <t xml:space="preserve">2.08.01.2.03.06 </t>
  </si>
  <si>
    <t>Jumlah barang milik daerah pada perangkat daerah dalam kondisi baik</t>
  </si>
  <si>
    <t>I.4</t>
  </si>
  <si>
    <t>I.4.1</t>
  </si>
  <si>
    <t>Administrasi Kepegawaian Perangkat Daerah</t>
  </si>
  <si>
    <t xml:space="preserve">2.08.01.2.05 </t>
  </si>
  <si>
    <t>Pengadaan Pakaian Dinas Beserta Atribut Kelengkapannya</t>
  </si>
  <si>
    <t xml:space="preserve">2.08.01.2.05.02 </t>
  </si>
  <si>
    <t>Koordinasi dan Pelaksanaan Sistem Informasi Kepegawaian</t>
  </si>
  <si>
    <t xml:space="preserve">2.08.01.2.05.04 </t>
  </si>
  <si>
    <t>Pendidikan dan Pelatihan Pegawai Berdasarkan Tugas dan Fungsi</t>
  </si>
  <si>
    <t xml:space="preserve">2.08.01.2.05.09 </t>
  </si>
  <si>
    <t>Sosialisasi Peraturan Perundang-Undangan</t>
  </si>
  <si>
    <t xml:space="preserve">2.08.01.2.05.10 </t>
  </si>
  <si>
    <t>Bimbingan Teknis Implementasi Peraturan Perundang-Undangan</t>
  </si>
  <si>
    <t xml:space="preserve">2.08.01.2.05.11 </t>
  </si>
  <si>
    <t>Persentase Administrasi kepegawaian Perangkat Daerah yang baik</t>
  </si>
  <si>
    <t>Persentase Administrasi umum Perangkat Daerah yang baik</t>
  </si>
  <si>
    <t>I.5</t>
  </si>
  <si>
    <t>Administrasi Umum Perangkat Daerah</t>
  </si>
  <si>
    <t xml:space="preserve">2.08.01.2.06 </t>
  </si>
  <si>
    <t>I.5.1</t>
  </si>
  <si>
    <t>I.5.2</t>
  </si>
  <si>
    <t>I.5.3</t>
  </si>
  <si>
    <t>I.5.4</t>
  </si>
  <si>
    <t>I.5.5</t>
  </si>
  <si>
    <t>Penyediaan Komponen Instalasi Listrik/Penerangan Bangunan Kantor</t>
  </si>
  <si>
    <t xml:space="preserve">2.08.01.2.06.01 </t>
  </si>
  <si>
    <t>Penyediaan Peralatan dan Perlengkapan Kantor</t>
  </si>
  <si>
    <t xml:space="preserve">2.08.01.2.06.02 </t>
  </si>
  <si>
    <t>2.08.01.2.06.03</t>
  </si>
  <si>
    <t>Penyediaan Peralatan Rumah Tangga</t>
  </si>
  <si>
    <t>Penyediaan Barang Cetakan dan Penggandaan</t>
  </si>
  <si>
    <t xml:space="preserve">2.08.01.2.06.05 </t>
  </si>
  <si>
    <t>Penyediaan Bahan Bacaan dan Peraturan Perundang-undangan</t>
  </si>
  <si>
    <t xml:space="preserve">2.08.01.2.06.06 </t>
  </si>
  <si>
    <t>2.08.01.2.06.09</t>
  </si>
  <si>
    <t>I.6</t>
  </si>
  <si>
    <t>I.6.1</t>
  </si>
  <si>
    <t>I.6.2</t>
  </si>
  <si>
    <t>I.6.3</t>
  </si>
  <si>
    <t>I.6.4</t>
  </si>
  <si>
    <t>Persentase pengadaan Barang Milik Daerah yang terealisasi</t>
  </si>
  <si>
    <t>2.08.01.2.07</t>
  </si>
  <si>
    <t>Pengadaan Barang Milik Daerah Penunjang Urusan Pemerintah Daerah</t>
  </si>
  <si>
    <t>Pengadaan Kendaraan Dinas Operasional atau Lapangan</t>
  </si>
  <si>
    <t xml:space="preserve">2.08.01.2.07.02 </t>
  </si>
  <si>
    <t>Pengadaan Mebel</t>
  </si>
  <si>
    <t xml:space="preserve">2.08.01.2.07.05 </t>
  </si>
  <si>
    <t>Pengadaan Peralatan dan Mesin Lainnya</t>
  </si>
  <si>
    <t xml:space="preserve">2.08.01.2.07.06 </t>
  </si>
  <si>
    <t>Pengadaan Gedung Kantor atau Bangunan Lainnya</t>
  </si>
  <si>
    <t xml:space="preserve">2.08.01.2.07.09 </t>
  </si>
  <si>
    <t>I.7</t>
  </si>
  <si>
    <t>I.7.1</t>
  </si>
  <si>
    <t>I.7.2</t>
  </si>
  <si>
    <t>I.7.3</t>
  </si>
  <si>
    <t>Persentase jasa penunjang urusan pemerintahan yang disediakan</t>
  </si>
  <si>
    <t>2.08.01.2.08</t>
  </si>
  <si>
    <t>Penyediaan Jasa Surat Menyurat</t>
  </si>
  <si>
    <t xml:space="preserve">2.08.01.2.08.01 </t>
  </si>
  <si>
    <t>Penyediaan Jasa Komunikasi, Sumber Daya Air dan Listrik</t>
  </si>
  <si>
    <t xml:space="preserve">2.08.01.2.08.02 </t>
  </si>
  <si>
    <t>2.08.01.2.08.04</t>
  </si>
  <si>
    <t>I.8</t>
  </si>
  <si>
    <t>I.8.1</t>
  </si>
  <si>
    <t>I.8.2</t>
  </si>
  <si>
    <t>I.8.3</t>
  </si>
  <si>
    <t xml:space="preserve">Persentase prasarana yang baik dan layak fungsi </t>
  </si>
  <si>
    <t>Pemeliharaan Barang Milik Daerah Penunjang Urusan Pemerintahan Daerah</t>
  </si>
  <si>
    <t xml:space="preserve">2.08.01.2.09 </t>
  </si>
  <si>
    <t>Penyediaan Jasa Pemeliharaan, Biaya Pemeliharaan dan Pajak Kendaraan Perorangan Dinas atau Kendaraan Dinas Jabatan</t>
  </si>
  <si>
    <t xml:space="preserve">2.08.01.2.09.01 </t>
  </si>
  <si>
    <t>Penyediaan Jasa Pemeliharaan, Biaya Pemeliharaan, Pajak, dan Perizinan Kendaraan Dinas Operasional atau Lapangan</t>
  </si>
  <si>
    <t xml:space="preserve">2.08.01.2.09.02 </t>
  </si>
  <si>
    <t>2.08.01.2.09.06</t>
  </si>
  <si>
    <t>Pemeliharaan Peralatan dan Mesin Lainnya</t>
  </si>
  <si>
    <t>2.08.01.2.09.09</t>
  </si>
  <si>
    <t>Pemeliharaan/Rehabilitasi Gedung Kantor dan Bangunan Lainnya</t>
  </si>
  <si>
    <t>PROGRAM PENGARUSUTAMAAN GENDER DAN PEMBERDAYAAN PEREMPUAN</t>
  </si>
  <si>
    <t xml:space="preserve">2.08.02 </t>
  </si>
  <si>
    <t>II.1</t>
  </si>
  <si>
    <t>Jumlah regulasi tentang Pelembagaan Pengarusutamaan Gender (PUG) yang disusun</t>
  </si>
  <si>
    <t>Pelembagaan Pengarusutamaan Gender (PUG) pada Lembaga Pemerintah Kewenangan Kabupaten/Kota</t>
  </si>
  <si>
    <t xml:space="preserve">2.08.02.2.01 </t>
  </si>
  <si>
    <t>Koordinasi dan Sinkronisasi Perumusan Kebijakan Pelaksanaan PUG</t>
  </si>
  <si>
    <t xml:space="preserve">2.08.02.2.01.01 </t>
  </si>
  <si>
    <t>II.1.1</t>
  </si>
  <si>
    <t>II.1.2</t>
  </si>
  <si>
    <t>II.1.3</t>
  </si>
  <si>
    <t>II.1.4</t>
  </si>
  <si>
    <t>Koordinasi dan Sinkronisasi Pelaksanaan PUG Kewenangan Kabupaten/Kota</t>
  </si>
  <si>
    <t xml:space="preserve">2.08.02.2.01.02 </t>
  </si>
  <si>
    <t>Advokasi Kebijakan dan Pendampingan Pelaksanaan PUG termasuk PPRG</t>
  </si>
  <si>
    <t xml:space="preserve">2.08.02.2.01.03 </t>
  </si>
  <si>
    <t>Sosialisasi kebijakan Pelaksanaan PUG termasuk PPRG</t>
  </si>
  <si>
    <t xml:space="preserve">2.08.02.2.01.04 </t>
  </si>
  <si>
    <t>II.2</t>
  </si>
  <si>
    <t>II.2.1</t>
  </si>
  <si>
    <t>II.2.2</t>
  </si>
  <si>
    <t>Jumlah partisipasi perempuan di lembaga pemerintah</t>
  </si>
  <si>
    <t>Pemberdayaan Perempuan Bidang Politik, Hukum, Sosial, dan Ekonomi pada Organisasi Kemasyarakatan Kewenangan Kabupaten/Kota</t>
  </si>
  <si>
    <t xml:space="preserve">2.08.02.2.02 </t>
  </si>
  <si>
    <t>Sosialisasi Peningkatan Partisipasi Perempuan di Bidang Politik, Hukum, Sosial dan Ekonomi</t>
  </si>
  <si>
    <t xml:space="preserve">2.08.02.2.02.01 </t>
  </si>
  <si>
    <t>Advokasi Kebijakan dan Pendampingan Peningkatan Partisipasi Perempuan dan Politik, Hukum, Sosial dan Ekonomi</t>
  </si>
  <si>
    <t xml:space="preserve">2.08.02.2.02.02 </t>
  </si>
  <si>
    <t>Jumlah  Lembaga Penyedia Layanan Pemberdayaan Perempuan yang mendapatkan penguatan dan pengembangan</t>
  </si>
  <si>
    <t>II.3</t>
  </si>
  <si>
    <t>II.3.1</t>
  </si>
  <si>
    <t>II.3.2</t>
  </si>
  <si>
    <t>II.3.3</t>
  </si>
  <si>
    <t>PROGRAM PERLINDUNGAN PEREMPUAN</t>
  </si>
  <si>
    <t xml:space="preserve">2.08.03 </t>
  </si>
  <si>
    <t>Penguatan dan Pengembangan Lembaga Penyedia Layanan Pemberdayaan Perempuan Kewenangan Kabupaten/Kota</t>
  </si>
  <si>
    <t xml:space="preserve">2.08.02.2.03 </t>
  </si>
  <si>
    <t xml:space="preserve">Advokasi  Kebijakan dan Pendampingan kepada Lembaga Penyedia Layanan Pemberdayaan Perempuan Kewenangan Kabupaten/Kota </t>
  </si>
  <si>
    <t xml:space="preserve">2.08.02.2.03.01 </t>
  </si>
  <si>
    <t xml:space="preserve">2.08.02.2.03.02 </t>
  </si>
  <si>
    <t>Pengembangan Komunikasi, Informasi dan Edukasi (KIE) Pemberdayaan Perempuan Kewenangan Kabupaten/Kota</t>
  </si>
  <si>
    <t xml:space="preserve">2.08.02.2.03.03 </t>
  </si>
  <si>
    <t>Persentase perempuan korban kekerasan yang terlayani sesuai dengan standar</t>
  </si>
  <si>
    <t>III.1</t>
  </si>
  <si>
    <t>III.1.1</t>
  </si>
  <si>
    <t>III.1.2</t>
  </si>
  <si>
    <t>Jumlah kebijakan perlindungan perempuan dari segala bentuk kekerasan yang dilaksanakan</t>
  </si>
  <si>
    <t>Pencegahan Kekerasan terhadap Perempuan Lingkup Daerah Kabupaten/Kota</t>
  </si>
  <si>
    <t xml:space="preserve">2.08.03.2.01 </t>
  </si>
  <si>
    <t xml:space="preserve">2.08.03.2.01.01 </t>
  </si>
  <si>
    <t>Advokasi Kebijakan dan Pendampingan Layanan Perlindungan Perempuan Kewenangan Kabupaten/Kota</t>
  </si>
  <si>
    <t xml:space="preserve">2.08.03.2.01.02 </t>
  </si>
  <si>
    <t>III.2</t>
  </si>
  <si>
    <t>Jumlah Layanan  Rujukan  Lanjutan  bagi Perempuan  Korban  Kekerasan  yang Memerlukan Koordinasi Kewenangan Kabupaten/Kota yang tersedia</t>
  </si>
  <si>
    <t>III.2.1</t>
  </si>
  <si>
    <t>III.2.2</t>
  </si>
  <si>
    <t>Penyediaan Layanan Rujukan Lanjutan bagi Perempuan Korban Kekerasan yang Memerlukan Koordinasi Kewenangan Kabupaten/Kota</t>
  </si>
  <si>
    <t xml:space="preserve">2.08.03.2.02 </t>
  </si>
  <si>
    <t>2.08.03.2.02.01</t>
  </si>
  <si>
    <t>Koordinasi dan Sinkronisasi Pelaksanaan Penyediaan Layanan Rujukan Lanjutan bagi Perempuan Korban Kekerasan Kewenangan Kabupaten/Kota</t>
  </si>
  <si>
    <t xml:space="preserve">2.08.03.2.02.02 </t>
  </si>
  <si>
    <t>III.3</t>
  </si>
  <si>
    <t>III.3.1</t>
  </si>
  <si>
    <t>III.3.2</t>
  </si>
  <si>
    <t>III.3.3</t>
  </si>
  <si>
    <t>III.3.4</t>
  </si>
  <si>
    <t>Penguatan dan Pengembangan Lembaga Penyedia Layanan Perlindungan Perempuan Tingkat Daerah Kabupaten/Kota</t>
  </si>
  <si>
    <t xml:space="preserve">2.08.03.2.03 </t>
  </si>
  <si>
    <t>Advokasi Kebijakan dan Pendampingan Penyediaan Sarana Prasarana Layanan bagi Perempuan Korban Kekerasan Kewenangan Kabupaten/Kota</t>
  </si>
  <si>
    <t xml:space="preserve">2.08.03.2.03.01 </t>
  </si>
  <si>
    <t>Peningkatan Kapasitas Sumber Daya Lembaga Penyedia Layanan Penanganan bagi Perempuan Korban Kekerasan Kewenangan Kabupaten/Kota</t>
  </si>
  <si>
    <t xml:space="preserve">2.08.03.2.03.02 </t>
  </si>
  <si>
    <t>2.08.03.2.03.03</t>
  </si>
  <si>
    <t>Penguatan Jejaring antar Lembaga Penyedia Layanan Perlindungan Perempuan Kewenangan Kabupaten/Kota</t>
  </si>
  <si>
    <t xml:space="preserve">2.08.03.2.03.04 </t>
  </si>
  <si>
    <t>Jumlah  Lembaga Penyedia Layanan Perlindungan Perempuan yang mendapatkan penguatan dan pengembangan</t>
  </si>
  <si>
    <t>IV.1.1</t>
  </si>
  <si>
    <t>PROGRAM PENINGKATAN KUALITAS KELUARGA</t>
  </si>
  <si>
    <t xml:space="preserve">2.08.04 </t>
  </si>
  <si>
    <t>Persentase kemandirian PEKKA (Perempuan Kepala Keluarga)</t>
  </si>
  <si>
    <t>IV.1</t>
  </si>
  <si>
    <t>IV.1.2</t>
  </si>
  <si>
    <t>Jumlah PEKKA yang mendapatkan pelatihan</t>
  </si>
  <si>
    <t>Peningkatan Kualitas Keluarga dalam Mewujudkan Kesetaraan Gender (KG) dan Hak Anak Tingkat Daerah Kabupaten/Kota</t>
  </si>
  <si>
    <t xml:space="preserve">2.08.04.2.01 </t>
  </si>
  <si>
    <t>Advokasi Kebijakan dan Pendampingan untuk Mewujudkan KG dan Perlindungan Anak Kewenangan Kabupaten/Kota</t>
  </si>
  <si>
    <t xml:space="preserve">2.08.04.2.01.01 </t>
  </si>
  <si>
    <t>Pengembangan Kegiatan Masyarakat untuk Peningkatan Kualitas Keluarga Kewenangan Kabupaten/Kota</t>
  </si>
  <si>
    <t xml:space="preserve">2.08.04.2.01.03 </t>
  </si>
  <si>
    <t>IV.2</t>
  </si>
  <si>
    <t>V</t>
  </si>
  <si>
    <t>Persentase Sistem Data Gender dan Anak yang terkelola dan valid</t>
  </si>
  <si>
    <t>Jumlah dokumen data gender dan anak yang tersusun</t>
  </si>
  <si>
    <t>V.1</t>
  </si>
  <si>
    <t>PROGRAM PENGELOLAAN SISTEM DATA GENDER DAN ANAK</t>
  </si>
  <si>
    <t xml:space="preserve">2.08.05 </t>
  </si>
  <si>
    <t>Pengumpulan, Pengolahan Analisis dan Penyajian Data Gender dan Anak Dalam Kelembagaan Data di Tingkat Daerah Kabupaten/Kota</t>
  </si>
  <si>
    <t xml:space="preserve">2.08.05.2.01 </t>
  </si>
  <si>
    <t>V.1.1</t>
  </si>
  <si>
    <t>V.1.2</t>
  </si>
  <si>
    <t>Penyediaan Data Gender dan Anak di Kewenangan Kabupaten/Kota</t>
  </si>
  <si>
    <t xml:space="preserve">2.08.05.2.01.01 </t>
  </si>
  <si>
    <t>Penyajian dan Pemanfaatan Data Gender dan Anak dalam Kelembagaan Data di Kewenangan Kabupaten/Kota</t>
  </si>
  <si>
    <t xml:space="preserve">2.08.05.2.01.02 </t>
  </si>
  <si>
    <t>Jumlah pelembagaan PHA yang terbentuk</t>
  </si>
  <si>
    <t>VI</t>
  </si>
  <si>
    <t>VI.1</t>
  </si>
  <si>
    <t>PROGRAM PEMENUHAN HAK ANAK (PHA)</t>
  </si>
  <si>
    <t xml:space="preserve">2.08.06 </t>
  </si>
  <si>
    <t>Pelembagaan PHA pada Lembaga Pemerintah, Nonpemerintah, dan Dunia Usaha Kewenangan Kabupaten/Kota</t>
  </si>
  <si>
    <t xml:space="preserve">2.08.06.2.01 </t>
  </si>
  <si>
    <t>Advokasi Kebijakan dan Pendampingan Pemenuhan Hak Anak pada Lembaga Pemerintah, Non Pemerintah, Media dan Dunia Usaha Kewenangan Kabupaten/Kota</t>
  </si>
  <si>
    <t xml:space="preserve">2.08.06.2.01.01 </t>
  </si>
  <si>
    <t>Koordinasi dan Sinkronisasi Pelembagaan Pemenuhan Hak Anak Kewenangan Kabupaten/Kota</t>
  </si>
  <si>
    <t xml:space="preserve">2.08.06.2.01.02 </t>
  </si>
  <si>
    <t>VI.1.1</t>
  </si>
  <si>
    <t>VI.1.2</t>
  </si>
  <si>
    <t>VI.2</t>
  </si>
  <si>
    <t>Jumlah lembaga penyedia layanan peningkatan kualitas hidup anak yang mendapatkan penguatan dan pengembangan</t>
  </si>
  <si>
    <t>VI.2.1</t>
  </si>
  <si>
    <t>VI.2.2</t>
  </si>
  <si>
    <t>VI.2.3</t>
  </si>
  <si>
    <t>VI.2.4</t>
  </si>
  <si>
    <t>Penguatan dan Pengembangan Lembaga Penyedia Layanan Peningkatan Kualitas Hidup Anak Kewenangan Kabupaten/Kota</t>
  </si>
  <si>
    <t xml:space="preserve">2.08.06.2.02 </t>
  </si>
  <si>
    <t>Penyediaan Layanan Peningkatan Kualitas Hidup Anak Kewenangan Kabupaten/Kota</t>
  </si>
  <si>
    <t xml:space="preserve">2.08.06.2.02.01 </t>
  </si>
  <si>
    <t>Koordinasi dan Sinkronisasi Pelaksanaan Pendampingan Peningkatan Kualitas Hidup Anak Tingkat Daerah Kabupaten/Kota</t>
  </si>
  <si>
    <t>2.08.06.2.02.02</t>
  </si>
  <si>
    <t>Pengembangan Komunikasi, Informasi dan Edukasi Pemenuhan Hak Anak bagi Lembaga Penyedia Layanan Peningkatan Kualitas Hidup Anak Tingkat Daerah Kabupaten/Kota</t>
  </si>
  <si>
    <t xml:space="preserve">2.08.06.2.02.03 </t>
  </si>
  <si>
    <t>Penguatan Jejaring antar Lembaga Penyedia Layanan Peningkatan Kualitas Hidup Anak Tingkat Daerah Kabupaten/Kota</t>
  </si>
  <si>
    <t xml:space="preserve">2.08.06.2.02.04 </t>
  </si>
  <si>
    <t>URUSAN PEMERINTAHAN BIDANG PENGENDALIAN PENDUDUK DAN KELUARGA BERENCANA</t>
  </si>
  <si>
    <t xml:space="preserve">2.14 </t>
  </si>
  <si>
    <t>Orang</t>
  </si>
  <si>
    <t xml:space="preserve">2.14.01.2.02 </t>
  </si>
  <si>
    <t>2.14.01.2.02.01</t>
  </si>
  <si>
    <t>Penyediaan Gaji dan Tunjangan ASN</t>
  </si>
  <si>
    <t>Jumlah koordinasi Pemaduan dan Sinkronisasi Kebijakan Pemerintah Daerah Provinsi dengan Pemerintah  Daerah Kabupaten/Kota dalam  rangka Pengendalian Kuantitas Penduduk yang dilaksanakan</t>
  </si>
  <si>
    <t>PROGRAM PENGENDALIAN PENDUDUK</t>
  </si>
  <si>
    <t xml:space="preserve">2.14.02 </t>
  </si>
  <si>
    <t>Pemaduan dan Sinkronisasi Kebijakan Pemerintah Daerah Provinsi dengan Pemerintah Daerah Kabupaten/Kota dalam rangka Pengendalian Kuantitas Penduduk</t>
  </si>
  <si>
    <t xml:space="preserve">2.14.02.2.01 </t>
  </si>
  <si>
    <t>II.1.5</t>
  </si>
  <si>
    <t>II.1.6</t>
  </si>
  <si>
    <t>II.1.7</t>
  </si>
  <si>
    <t>II.1.8</t>
  </si>
  <si>
    <t>II.1.9</t>
  </si>
  <si>
    <t>II.1.10</t>
  </si>
  <si>
    <t>II.1.11</t>
  </si>
  <si>
    <t>II.1.12</t>
  </si>
  <si>
    <t>Penyusunan dan Pemanfaatan Grand Design Pembangunan Kependudukan (GDPK) Tingkat Kabupaten/Kota</t>
  </si>
  <si>
    <t xml:space="preserve">2.14.02.2.01.02 </t>
  </si>
  <si>
    <t>Penguatan Kerjasama Pelaksanaan Pendidikan Kependudukan Jalur Pendidikan Formal</t>
  </si>
  <si>
    <t xml:space="preserve">2.14.02.2.01.05 </t>
  </si>
  <si>
    <t>Penguatan Kerjasama Pelaksanaan Pendidikan Kependudukan Jalur Pendidikan Nonformal</t>
  </si>
  <si>
    <t xml:space="preserve">2.14.02.2.01.06 </t>
  </si>
  <si>
    <t>Penyediaan dan Pengembangan Materi Pendidikan Kependudukan Jalur Pendidikan Formal sesuai Isu Lokal Kabupaten/Kota</t>
  </si>
  <si>
    <t xml:space="preserve">2.14.02.2.01.07 </t>
  </si>
  <si>
    <t>Penyediaan dan Pengembangan Materi Pendidikan Kependudukan Jalur Pendidikan Nonformal sesuai Isu Lokal Kabupaten/Kota</t>
  </si>
  <si>
    <t xml:space="preserve">2.14.02.2.01.08 </t>
  </si>
  <si>
    <t>Advokasi, Sosialisasi dan Fasilitasi Pelaksanaan Pendidikan Kependudukan Jalur Formal di Satuan Pendidikan Jenjang SD/MI dan SLTP/MTS, Jalur Nonformal dan Informal</t>
  </si>
  <si>
    <t xml:space="preserve">2.14.02.2.01.09 </t>
  </si>
  <si>
    <t>Implementasi Pendidikan Kependudukan Jalur Pendidikan Formal dan Nonformal</t>
  </si>
  <si>
    <t xml:space="preserve">2.14.02.2.01.10 </t>
  </si>
  <si>
    <t>Implementasi Pendidikan Kependudukan Jalur Informal di Kelompok Kegiatan Masyarakat Binaan</t>
  </si>
  <si>
    <t xml:space="preserve">2.14.02.2.01.11 </t>
  </si>
  <si>
    <t>Advokasi Tentang Pemanfaatan Kajian Dampak Kependudukan Beserta Model Solusi Strategis sebagai Peringatan Dini Dampak Kependudukan kepada Pemangku Kepentingan</t>
  </si>
  <si>
    <t xml:space="preserve">2.14.02.2.01.12 </t>
  </si>
  <si>
    <t>Sosialisasi Tentang Pemanfaatan Kajian Dampak Kependudukan Beserta Model Solusi Strategis sebagai Peringatan Dini Dampak Kependudukan Kepada Pemangku Kepentingan</t>
  </si>
  <si>
    <t xml:space="preserve">2.14.02.2.01.13 </t>
  </si>
  <si>
    <t>Pelaksanaan Sarasehan Hasil Pemutakhiran Data Keluarga</t>
  </si>
  <si>
    <t xml:space="preserve">2.14.02.2.01.14 </t>
  </si>
  <si>
    <t>2.14.02.2.01.15</t>
  </si>
  <si>
    <t>II.2.3</t>
  </si>
  <si>
    <t>II.2.4</t>
  </si>
  <si>
    <t>II.2.5</t>
  </si>
  <si>
    <t>II.2.6</t>
  </si>
  <si>
    <t>Pemetaan Perkiraan Pengendalian Penduduk Cakupan Daerah Kabupaten/Kota</t>
  </si>
  <si>
    <t xml:space="preserve">2.14.02.2.02 </t>
  </si>
  <si>
    <t>Membentuk Rumah Data Kependudukan di Kampung KB Untuk Memperkuat Integrasi Program KKBPK di Sektor Lain</t>
  </si>
  <si>
    <t xml:space="preserve">2.14.02.2.02.08 </t>
  </si>
  <si>
    <t>Pembinaan dan Pengawasan Penyelenggaraan Sistem Informasi Keluarga</t>
  </si>
  <si>
    <t xml:space="preserve">2.14.02.2.02.09 </t>
  </si>
  <si>
    <t>Penyediaan Data dan Informasi Keluarga</t>
  </si>
  <si>
    <t xml:space="preserve">2.14.02.2.02.11 </t>
  </si>
  <si>
    <t>Pencatatan dan Pengumpulan Data Keluarga</t>
  </si>
  <si>
    <t xml:space="preserve">2.14.02.2.02.12 </t>
  </si>
  <si>
    <t>Pengolahan dan Pelaporan Data Pengendalian Lapangan dan Pelayanan KB</t>
  </si>
  <si>
    <t xml:space="preserve">2.14.02.2.02.13 </t>
  </si>
  <si>
    <t>Pembinaan dan Pengawasan Pencatatan dan Pelaporan Program KKBPK</t>
  </si>
  <si>
    <t xml:space="preserve">2.14.02.2.02.14 </t>
  </si>
  <si>
    <t>Jumlah media yang digunakan dalam pencitraan program KKBPK</t>
  </si>
  <si>
    <t>III.1.3</t>
  </si>
  <si>
    <t>III.1.4</t>
  </si>
  <si>
    <t>III.1.5</t>
  </si>
  <si>
    <t>III.1.6</t>
  </si>
  <si>
    <t>III.1.7</t>
  </si>
  <si>
    <t>III.1.8</t>
  </si>
  <si>
    <t>PROGRAM PEMBINAAN KELUARGA BERENCANA (KB)</t>
  </si>
  <si>
    <t xml:space="preserve">2.14.03 </t>
  </si>
  <si>
    <t>Pelaksanaan Advokasi, Komunikasi, Informasi dan Edukasi (KIE) Pengendalian Penduduk dan KB sesuai Kearifan Budaya Lokal</t>
  </si>
  <si>
    <t xml:space="preserve">2.14.03.2.01 </t>
  </si>
  <si>
    <t>Advokasi Program KKBPK kepada Stakeholders dan Mitra Kerja</t>
  </si>
  <si>
    <t xml:space="preserve">2.14.03.2.01.01 </t>
  </si>
  <si>
    <t>Komunikasi, Informasi dan Edukasi (KIE) Program KKBPK sesuai Kearifan Budaya Lokal</t>
  </si>
  <si>
    <t xml:space="preserve">2.14.03.2.01.02 </t>
  </si>
  <si>
    <t>Penyediaan dan Distribusi Sarana KIE Program KKBPK</t>
  </si>
  <si>
    <t>2.14.03.2.01.03</t>
  </si>
  <si>
    <t>Promosi dan KIE Program KKBPK Melalui Media Massa Cetak dan Elektronik serta Media Luar Ruang</t>
  </si>
  <si>
    <t xml:space="preserve">2.14.03.2.01.04 </t>
  </si>
  <si>
    <t>Penggunaan Media Massa Cetak, Elektronik dan Media Lainnya sesuai Kearifan Budaya Lokal Dalam Pencitraan Program KKBPK</t>
  </si>
  <si>
    <t xml:space="preserve">2.14.03.2.01.05 </t>
  </si>
  <si>
    <t>Pelaksanaan Mekanisme Operasional Program KKBPK melalui Rapat Koordinasi Kecamatan (Rakorcam), Rapat Koordinasi Desa (Rakordes), dan Mini Lokakarya (Minilok)</t>
  </si>
  <si>
    <t xml:space="preserve">2.14.03.2.01.06 </t>
  </si>
  <si>
    <t>Pengelolaan Operasional dan Sarana di Balai Penyuluhan KKBPK</t>
  </si>
  <si>
    <t xml:space="preserve">2.14.03.2.01.07 </t>
  </si>
  <si>
    <t>Pengendalian Program KKBPK</t>
  </si>
  <si>
    <t xml:space="preserve">2.14.03.2.01.08 </t>
  </si>
  <si>
    <t>Jumlah PKB/PLKB yang didayagunakan</t>
  </si>
  <si>
    <t>III.2.3</t>
  </si>
  <si>
    <t>III.2.4</t>
  </si>
  <si>
    <t>Pendayagunaan Tenaga Penyuluh KB/Petugas Lapangan KB (PKB/PLKB)</t>
  </si>
  <si>
    <t xml:space="preserve">2.14.03.2.02 </t>
  </si>
  <si>
    <t>Pembinaan IMP dan Program KKBPK di Lini Lapangan oleh PKB/PLKB</t>
  </si>
  <si>
    <t xml:space="preserve">2.14.03.2.02.01 </t>
  </si>
  <si>
    <t>Penyediaan Sarana Pendukung Operasional PKB/PLKB</t>
  </si>
  <si>
    <t xml:space="preserve">2.14.03.2.02.02 </t>
  </si>
  <si>
    <t>Penguatan Pelaksanaan Penyuluhan, Penggerakan, Pelayanan dan Pengembangan Program KKBPK untuk Petugas Keluarga Berencana/Penyuluh Lapangan Keluarga Berencana (PKB/PLKB)</t>
  </si>
  <si>
    <t xml:space="preserve">2.14.03.2.02.03 </t>
  </si>
  <si>
    <t>Penggerakan Kader Institusi Masyarakat Pedesaan (IMP)</t>
  </si>
  <si>
    <t xml:space="preserve">2.14.03.2.02.04 </t>
  </si>
  <si>
    <t>Jumlah distribusi alat dan obat kontrasepsi ke fasilitas pelayanan kesehatan</t>
  </si>
  <si>
    <t>III.3.5</t>
  </si>
  <si>
    <t>III.3.6</t>
  </si>
  <si>
    <t>III.3.7</t>
  </si>
  <si>
    <t>III.3.8</t>
  </si>
  <si>
    <t>III.3.9</t>
  </si>
  <si>
    <t>III.3.10</t>
  </si>
  <si>
    <t>III.3.11</t>
  </si>
  <si>
    <t>Pengendalian dan Pendistribusian Kebutuhan Alat dan Obat Kontrasepsi serta Pelaksanaan Pelayanan KB di Daerah Kabupaten/Kota</t>
  </si>
  <si>
    <t xml:space="preserve">2.14.03.2.03 </t>
  </si>
  <si>
    <t>Pengendalian Pendistribusian Alat dan Obat Kontrasepsi dan Sarana Penunjang Pelayanan KB ke Fasilitas Kesehatan Termasuk Jaringan dan Jejaringnya</t>
  </si>
  <si>
    <t xml:space="preserve">2.14.03.2.03.01 </t>
  </si>
  <si>
    <t>Peningkatan Kompetensi Pengelola dan Petugas Logistik Alat dan Obat Kontrasepsi serta Sarana Penunjang Pelayanan KB</t>
  </si>
  <si>
    <t xml:space="preserve">2.14.03.2.03.02 </t>
  </si>
  <si>
    <t>Peningkatan Kesertaan Penggunaan Metode Kontrasepsi Jangka Panjang (MKJP)</t>
  </si>
  <si>
    <t xml:space="preserve">2.14.03.2.03.03 </t>
  </si>
  <si>
    <t>Penyediaan Dukungan Ayoman Komplikasi Berat dan Kegagalan Penggunaan MKJP</t>
  </si>
  <si>
    <t xml:space="preserve">2.14.03.2.03.04 </t>
  </si>
  <si>
    <t>Penyusunan Rencana Kebutuhan Alat dan Obat Kontrasepsi (Alokon) dan Sarana Penunjang Pelayanan KB</t>
  </si>
  <si>
    <t xml:space="preserve">2.14.03.2.03.05 </t>
  </si>
  <si>
    <t>Penyediaan Sarana Penunjang Pelayanan KB</t>
  </si>
  <si>
    <t xml:space="preserve">2.14.03.2.03.06 </t>
  </si>
  <si>
    <t>Pembinaan Pasca Pelayanan bagi Peserta KB</t>
  </si>
  <si>
    <t xml:space="preserve">2.14.03.2.03.07 </t>
  </si>
  <si>
    <t>Pembinaan Pelayanan Keluarga Berencana dan Kesehatan Reproduksi di Fasilitas Kesehatan termasuk Jaringan dan Jejaringnya</t>
  </si>
  <si>
    <t xml:space="preserve">2.14.03.2.03.08 </t>
  </si>
  <si>
    <t>Promosi dan Konseling Kesehatan Reproduksi, serta Hak-Hak Reproduksi di Fasilitas Kesehatan dan Kelompok Kegiatan</t>
  </si>
  <si>
    <t xml:space="preserve">2.14.03.2.03.09 </t>
  </si>
  <si>
    <t>Peningkatan Kompetensi Tenaga Pelayanan Keluarga Berencana dan Kesehatan Reproduksi</t>
  </si>
  <si>
    <t xml:space="preserve">2.14.03.2.03.10 </t>
  </si>
  <si>
    <t>Dukungan Operasional Pelayanan KB Bergerak</t>
  </si>
  <si>
    <t xml:space="preserve">2.14.03.2.03.11 </t>
  </si>
  <si>
    <t>III.4</t>
  </si>
  <si>
    <t>Jumlah kampung KB yang mendapat pelayanan dan pembinaan kesertaan ber-KB</t>
  </si>
  <si>
    <t>III.4.1</t>
  </si>
  <si>
    <t>III.4.2</t>
  </si>
  <si>
    <t>III.4.3</t>
  </si>
  <si>
    <t>III.4.4</t>
  </si>
  <si>
    <t>Pemberdayaan dan Peningkatan Peran serta Organisasi Kemasyarakatan Tingkat Daerah Kabupaten/Kota dalam Pelaksanaan Pelayanan dan Pembinaan Kesertaan Ber-KB</t>
  </si>
  <si>
    <t xml:space="preserve">2.14.03.2.04 </t>
  </si>
  <si>
    <t>Penguatan Peran serta Organisasi Kemasyarakatan dan Mitra Kerja Lainnya dalam Pelaksanaan Pelayanan dan Pembinaan Kesertaan Ber-KB</t>
  </si>
  <si>
    <t xml:space="preserve">2.14.03.2.04.01 </t>
  </si>
  <si>
    <t>Integrasi Pembangunan Lintas Sektor di Kampung KB</t>
  </si>
  <si>
    <t xml:space="preserve">2.14.03.2.04.02 </t>
  </si>
  <si>
    <t>Pelaksanaan dan Pengelolaan Program KKBPK di Kampung KB</t>
  </si>
  <si>
    <t xml:space="preserve">2.14.03.2.04.03 </t>
  </si>
  <si>
    <t>2.14.03.2.04.04</t>
  </si>
  <si>
    <t>Pembinaan Terpadu Kampung KB</t>
  </si>
  <si>
    <t>PROGRAM PEMBERDAYAAN DAN PENINGKATAN KELUARGA SEJAHTERA (KS)</t>
  </si>
  <si>
    <t xml:space="preserve">2.14.04 </t>
  </si>
  <si>
    <t>Pelaksanaan Pembangunan Keluarga melalui Pembinaan Ketahanan dan Kesejahteraan Keluarga</t>
  </si>
  <si>
    <t xml:space="preserve">2.14.04.2.01 </t>
  </si>
  <si>
    <t>IV.1.3</t>
  </si>
  <si>
    <t>IV.1.4</t>
  </si>
  <si>
    <t>Pengadaan Sarana Kelompok Kegiatan Ketahanan dan Kesejahteraan Keluarga (BKB, BKR, BKL, PPPKS, PIK-R dan Pemberdayaan Ekonomi Keluarga/UPPKS)</t>
  </si>
  <si>
    <t xml:space="preserve">2.14.04.2.01.02 </t>
  </si>
  <si>
    <t>Penyediaan Biaya Operasional bagi Pengelola dan Pelaksana (Kader) Ketahanan dan Kesejahteraan Keluarga (BKB, BKR, BKL, PPPKS, PIK-R dan Pemberdayaan Ekonomi Keluarga/UPPKS)</t>
  </si>
  <si>
    <t xml:space="preserve">2.14.04.2.01.05 </t>
  </si>
  <si>
    <t>Promosi dan Sosialisasi Kelompok Kegiatan Ketahanan dan Kesejahteraan Keluarga (Menjadi Orang Tua Hebat, Generasi Berencana, Kelanjutusiaan serta Pengelolaan Keuangan Keluarga)</t>
  </si>
  <si>
    <t xml:space="preserve">2.14.04.2.01.08 </t>
  </si>
  <si>
    <t>Penyerasian Kebijakan dalam Pelaksanaan Program yang Mendukung Tercapainya IPK</t>
  </si>
  <si>
    <t xml:space="preserve">2.14.04.2.01.09 </t>
  </si>
  <si>
    <t>Jumlah kelompok kegiatan yang melakukan pembinaan keluarga melalui 8 fungsi keluarga</t>
  </si>
  <si>
    <t>IV.2.1</t>
  </si>
  <si>
    <t>IV.2.2</t>
  </si>
  <si>
    <t>IV.2.3</t>
  </si>
  <si>
    <t>Pelaksanaan dan Peningkatan Peran Serta Organisasi Kemasyarakatan Tingkat Daerah Kabupaten/ Kota dalam Pembangunan Keluarga Melalui Pembinaan Ketahanan dan Kesejahteraan Keluarga</t>
  </si>
  <si>
    <t xml:space="preserve">2.14.04.2.02 </t>
  </si>
  <si>
    <t>Pendayagunaan Mitra Kerja dan Organisasi Kemasyarakatan dalam Penggerakan Operasional Pembinaan Program Ketahanan dan Kesejahteraan Keluarga (BKB, BKR, BKL, PPPKS, PIK-R dan Pemberdayaan Ekonomi Keluarga/UPPKS)</t>
  </si>
  <si>
    <t xml:space="preserve">2.14.04.2.02.02 </t>
  </si>
  <si>
    <t>Pelaksanaan Peningkatan Kapasitas Mitra dan Organisasi Kemasyarakatan dalam Pengelolaan Program Ketahanan dan Kesejahteraan Keluarga (BKB, BKR, BKL, PPPKS, PIK-R dan Pemberdayaan Ekonomi Keluarga/UPPKS)</t>
  </si>
  <si>
    <t xml:space="preserve">2.14.04.2.02.03 </t>
  </si>
  <si>
    <t>Promosi dan Sosialisasi Program Ketahanan dan Kesejahteraan Keluarga bagi Mitra Kerja</t>
  </si>
  <si>
    <t xml:space="preserve">2.14.04.2.02.04 </t>
  </si>
  <si>
    <t>32 dan 380</t>
  </si>
  <si>
    <t>Penyelenggaraan Rapat Koordinasi dan Konsultasi SKPD</t>
  </si>
  <si>
    <t>Penyediaan Jasa Penunjang Urusan Pemerintahan Daerah</t>
  </si>
  <si>
    <t>Penyediaan Layanan Pengaduan Masyarakat bagi Perempuan Korban Kekerasan Kewenangan Kabupaten/Kota</t>
  </si>
  <si>
    <t>Penyediaan Jasa Pelayanan Umum Kantor</t>
  </si>
  <si>
    <t xml:space="preserve">Peningkatan Kapasitas Sumber Daya Lembaga Penyedia Layanan Pemberdayaan Perempuan Kewenangan Kabupaten/Kota </t>
  </si>
  <si>
    <t xml:space="preserve">Koordinasi dan Sinkronisasi  Pelaksanaan Kebijakan, Program dan Kegiatan Pencegahan Kekerasan terhadap Perempuan Lingkup Daerah Kabupaten/Kota </t>
  </si>
  <si>
    <t>Penyediaan Kebutuhan Spesifik bagi Perempuan dalam Situasi Darurat dan Kondisi Khusus Kewenangan Kabupaten/Kota</t>
  </si>
  <si>
    <t>Realisasi Kinerja Pada Triwulan</t>
  </si>
  <si>
    <t>I.2.2</t>
  </si>
  <si>
    <t>I.2.3</t>
  </si>
  <si>
    <t>I.2.4</t>
  </si>
  <si>
    <t>I.2.5</t>
  </si>
  <si>
    <t>I.4.2</t>
  </si>
  <si>
    <t>I.4.3</t>
  </si>
  <si>
    <t>I.4.4</t>
  </si>
  <si>
    <t>I.4.5</t>
  </si>
  <si>
    <t>I.5.6</t>
  </si>
  <si>
    <t>I.8.4</t>
  </si>
  <si>
    <t>Pelaksanaan Rapat Pengendalian Program KKBPK</t>
  </si>
  <si>
    <t>Jumlah Laporan Capaian Kinerja dan Ikhtisar Realisasi Kinerja SKPD dan Laporan Hasil Koordinasi Penyusunan Laporan Capaian Kinerja dan Ikhtisar Realisasi Kinerja SKPD</t>
  </si>
  <si>
    <t>Laporan</t>
  </si>
  <si>
    <t>Jumlah Orang yang Menerima Gaji dan Tunjangan ASN</t>
  </si>
  <si>
    <t>Jumlah Dokumen Penatausahaan dan Pengujian/Verifikasi Keuangan SKPD</t>
  </si>
  <si>
    <t>Jumlah Laporan Keuangan Akhir Tahun  SKPD dan Laporan Hasil Koordinasi  Penyusunan Laporan Keuangan Akhir Tahun SKPD</t>
  </si>
  <si>
    <t>Jumlah Dokumen Perencanaan  Perangkat Daerah</t>
  </si>
  <si>
    <t>Jumlah Laporan Penatausahaan Barang Milik Daerah pada SKPD</t>
  </si>
  <si>
    <t>Jenis dan Unit</t>
  </si>
  <si>
    <t>Jumlah Paket Pakaian Dinas beserta Atribut Kelengkapan</t>
  </si>
  <si>
    <t>Jumlah Dokumen Hasil Koordinasi dan Pelaksanaaan Sistem Informasi Kepegawaian</t>
  </si>
  <si>
    <t>Jumlah Pegawai Berdasarkan Tugas dan Fungsi yang Mengikuti Pendidikan dan Pelatihan</t>
  </si>
  <si>
    <t>Jumlah Orang yang Mengikuti Sosialisasi Peraturan Perundang-Undangan</t>
  </si>
  <si>
    <t>Jumlah Orang yang Mengikuti Bimbingan Teknis Implementasi Peraturan Perundang-Undangan</t>
  </si>
  <si>
    <t>Set</t>
  </si>
  <si>
    <t>Jumlah Paket Komponen Instalasi Listrik/Penerangan Bangunan Kantor yang Disediakan</t>
  </si>
  <si>
    <t>Jumlah Paket Peralatan dan Perlengkapan Kantor yang Disediakan</t>
  </si>
  <si>
    <t>Jumlah Paket Peralatan Rumah Tangga yang Disediakan</t>
  </si>
  <si>
    <t>Jumlah Paket Barang Cetakan dan Penggandaan yang Disediakan</t>
  </si>
  <si>
    <t>Jumlah Dokumen Bahan Bacaan dan Peraturan Perundang-Undangan yang Disediakan</t>
  </si>
  <si>
    <t>Jumlah Laporan Penyelenggaraan Rapat
Koordinasi dan Konsultasi SKPD</t>
  </si>
  <si>
    <t>Paket</t>
  </si>
  <si>
    <t xml:space="preserve"> Laporan</t>
  </si>
  <si>
    <t>Jumlah Unit Kendaraan Dinas Operasional atau Lapangan yang Disediakan</t>
  </si>
  <si>
    <t>Jumlah Paket Mebel yang Disediakan</t>
  </si>
  <si>
    <t>Jumlah Unit Peralatan dan Mesin Lainnya yang Disediakan</t>
  </si>
  <si>
    <t>Jumlah Unit Aset Tak Berwujud yang Disediakan</t>
  </si>
  <si>
    <t>Jumlah Unit Gedung Kantor atau Bangunan Lainnya yang Disediakan</t>
  </si>
  <si>
    <t>I.6.5</t>
  </si>
  <si>
    <t>2.08.01.2.07.08</t>
  </si>
  <si>
    <t>Unit</t>
  </si>
  <si>
    <t>Jumlah Laporan Penyediaan Jasa Surat Menyurat</t>
  </si>
  <si>
    <t>Jumlah Laporan Penyediaan Jasa Komunikasi, Sumber Daya Air dan Listrik yang Disediakan</t>
  </si>
  <si>
    <t>Jumlah Laporan Penyediaan Jasa   Pelayanan Umum Kantor yang Disediakan</t>
  </si>
  <si>
    <t>Jumlah Kendaraan Perorangan Dinas atau Kendaraan Dinas Jabatan yang Dipelihara dan dibayarkan Pajaknya</t>
  </si>
  <si>
    <t>Jumlah Kendaraan Dinas Operasional atau Lapangan yang Dipelihara dan dibayarkan Pajak dan Perizinannya</t>
  </si>
  <si>
    <t>Jumlah Peralatan dan Mesin Lainnya yang Dipelihara</t>
  </si>
  <si>
    <t>Jumlah Aset Tak Berwujud yang Dipelihara</t>
  </si>
  <si>
    <t>Jumlah Gedung Kantor dan Bangunan Lainnya yang Dipelihara/Direhabilitasi</t>
  </si>
  <si>
    <t>I.8.5</t>
  </si>
  <si>
    <t>2.08.01.2.09.08</t>
  </si>
  <si>
    <t>Pemeliharaan Aset Tak Berwujud</t>
  </si>
  <si>
    <t>Jumlah Dokumen Hasill Koordinasi dan Sinkronisasi Perumusan Kebijakan Pengarustamaan Gender (PUG) Kewenangan Kabupaten/Kota</t>
  </si>
  <si>
    <t>Jumlah Dokumen Hasil Koordinasi dan Sinkronisasi Pelaksanaan Pengarustamaan Gender (PUG) Kewenangan Kabupaten/Kota</t>
  </si>
  <si>
    <t>Jumlah Perangkat Daerah yang Mengikuti Advokasi Kebijakan dan Pendampingan Pelaksanaan Pengarustamaan Gender (PUG) Termasuk Perencaan Pembangunan Responsif Gender (PPRG) Kewenangan Kabupaten/Kota</t>
  </si>
  <si>
    <t>Jumlah Perangkat Daerah yang Mengikuti Sosialisasi Kebijakan Pelaksanaan Pengarustamaan Gender (PUG) Termasuk Perencaan Pembangunan Responsif    Gender (PPRG) Kewenangan Kabupaten/Kota</t>
  </si>
  <si>
    <t>Perangkat Daerah</t>
  </si>
  <si>
    <t>Jumlah Dokumen Hasil Sosialisasi Peningkatan Partisipasi Perempuan di Bidang Politik, Hukum, Sosial dan Ekonomi Kewenangan Kabupaten/Kota</t>
  </si>
  <si>
    <t>Jumlah Organisasi Masyarakat yang Mendapat Advokasi dan Pendampingan Kebijakan Peningkatan Partisipasi Perempuan di Bidang Politik, Hukum, Sosial dan Ekonomi Kewenangan Kabupaten/Kota</t>
  </si>
  <si>
    <t>Organisasi</t>
  </si>
  <si>
    <t>Jumlah Lembaga Penyedia Layanan Pemberdayaan Perempuan Kewenangan Kabupaten/Kota yang Mendapat Advokasi  dan Pendampingan</t>
  </si>
  <si>
    <t>Jumlah sumber Daya Lembaga Penyedia Layanan Pemberdayaan Perempuan Kewenangan Kabupaten/Kota yang   Mendapat Peningkatan Kapasitas</t>
  </si>
  <si>
    <t>Jumlah Dokumen Komunikasi Informasi dan Edukasi (KIE) Pemberdayaan Perempuan Kewenangan Kabupaten/Kota yang Tersedia</t>
  </si>
  <si>
    <t>Lembaga</t>
  </si>
  <si>
    <t>Jumlah Dokumen Hasil Koordinasi dan Sinkronisasi Pelaksanaan  Kebijakan,  Program dan Kegiatan Pencegahan Kekerasan Terhadap Perempuan Kewenangan Kabupaten/Kota</t>
  </si>
  <si>
    <t>Jumlah Perangkat Daerah yang Mendapat Advokasi dan Pendampingan Layanan Perlindungan Perempuan Kewenangan
Kabupaten/Kota</t>
  </si>
  <si>
    <t>Regulasi (Perda/Perbup)</t>
  </si>
  <si>
    <t>Jumlah Layanan Tindak Lanjut Pengaduan yang Memerlukan Koordinasi dan Sinkronisasi bagi Perempuan Korban    Kekerasan Kewenangan Kabupaten/Kota</t>
  </si>
  <si>
    <t>Kasus</t>
  </si>
  <si>
    <t>Layanan</t>
  </si>
  <si>
    <t>Jumlah Laporan Advokasi Kebijakan dan Pendampingan Penyediaan Sarana Prasarana Layanan bagi Perempuan   Korban Kekerasan Kewenangan Kabupaten/Kota</t>
  </si>
  <si>
    <t>Jumlah Sumber Daya Manusia Lembaga Penyedia Layanan Penanganan bagi Perempuan Korban Kekerasan Kewenangan Kabupaten/Kota yang Mendapat Peningkatan Kapasitas</t>
  </si>
  <si>
    <t>Jumlah Perempuan dalam Situasi Darurat dan Kondisi Khusus Kewenangan Kabupaten/Kota yang Mendapatkan Pemenuhan Kebutuhan Spesifik</t>
  </si>
  <si>
    <t>Jumlah Dokumen Hasil Penguatan Jejaring Antar Lembaga Penyedia Layanan Perlindungan Perempuan Kewenangan Kabupaten/Kota</t>
  </si>
  <si>
    <t>Jumlah Perangkat Daerah yang mendapat Advokasi dan Pendampingan Keluarga untuk Mewujudkan Kesetaraan Gender (KG) dan Perlindungan Anak Kewenangan Kabupaten/Kota</t>
  </si>
  <si>
    <t>Jumlah Laporan Pengembangan Kegiatan Masyarakat untuk Peningkatan Kualitas Keluarga Kewenangan Kabupaten/Kota</t>
  </si>
  <si>
    <t xml:space="preserve">Kelompok
</t>
  </si>
  <si>
    <t>Jumlah Dokumen Penyajian dan Pemanfaatan Data Gender dan Anak dalam Kelembagaan Data di Kewenangan Kabupaten/Kota</t>
  </si>
  <si>
    <t>Jumlah Dokumen Data Gender dan Anak Kabupaten/Kota yang Tersedia</t>
  </si>
  <si>
    <t>1. Persentase pemenuhan kelompok hak anak</t>
  </si>
  <si>
    <t xml:space="preserve">2. Nilai Kabupaten/Kota Layak Anak </t>
  </si>
  <si>
    <t xml:space="preserve">Nilai Pratama </t>
  </si>
  <si>
    <t>500-600</t>
  </si>
  <si>
    <t>Jumlah Organisasi Pemerintah, Non Pemerintah, Media dan Dunia Usaha yang Mendapat Advokasi Kebijakan dan Pendampingan Pemenuhan Hak Anak pada Organisasi Pemerintah, Non Pemerintah, Media dan Dunia Usaha</t>
  </si>
  <si>
    <t>Jumlah Dokumen Hasil Koordinasi dan Sinkronisasi Pelembagaan Pemenuhan Hak Anak Kewenangan Kabupaten/Kota</t>
  </si>
  <si>
    <t>Jumlah Anak yang Mendapatkan Layanan Peningkatan Kualitas Hidup Anak Kewenangan Kabupaten/Kota</t>
  </si>
  <si>
    <t>Jumlah Dokumen Hasil Koordinasi dan Sinkronisasi Pelaksanaan Peningkatan Kualitas Hidup Anak Kewenangan Kabupaten/Kota</t>
  </si>
  <si>
    <t>Jumlah Dokumen Komunikasi Informasi dan Edukasi (KIE) Pemenuhan Hak Anak bagi Lembaga Penyedia Layanan Peningkatan Kualitas Hidup Anak Kewenangan Kabupaten/Kota</t>
  </si>
  <si>
    <t>Jumlah Dokumen Hasil Penguatan Jejaring Antar Lembaga Penyedia Layanan Peningkatan Kualitas Hidup Anak Kewenangan Kabupaten/Kota</t>
  </si>
  <si>
    <t>PROGRAM PERLINDUNGAN KHUSUS ANAK</t>
  </si>
  <si>
    <t>Persentase penurunan kekrasan terhadap anak</t>
  </si>
  <si>
    <t>Pencegahan Kekerasan Terhadap Anak yang Melibatkan Para Pihak Lingkup Daerah Kabupaten/Kota</t>
  </si>
  <si>
    <t>Jumlah lembaga yang terlibat dalam pencegahan kekerasan terhadap anak</t>
  </si>
  <si>
    <t>Advokasi Kebijakan dan Pendampingan Pelaksanaan Kebijakan, Program dan Kegiatan Pencegahan Kekerasan terhadap Anak Kewenangan Kabupaten/Kota</t>
  </si>
  <si>
    <t>Jumlah Perangkat Daerah yang Mendapat Advokasi Kebijakan dan Pendampingan Pelaksanaan Kebijakan, Program dan Kegiatan Pencegahan Kekerasan Terhadap Anak Kewenangan Kabupaten/Kota</t>
  </si>
  <si>
    <t>Koordinasi dan Sinkronisasi Pencegahan Kekerasan terhadap Anak Kewenangan Kabupaten/Kota</t>
  </si>
  <si>
    <t>Jumlah Dokumen Hasil Koordinasi dan Sinkronisasi Pencegahan Kekerasan Terhadap Anak Kewenangan Kabupaten/Kota</t>
  </si>
  <si>
    <t>Penyediaan Layanan bagi Anak yang Memerlukan Perlindungan Khusus yang Memerlukan Koordinasi Tingkat Daerah Kabupaten/Kota</t>
  </si>
  <si>
    <t>Jumlah layanan bagi anak yang memerlukan perlindungan khusus yang tersedia</t>
  </si>
  <si>
    <t>Penyediaan Layanan Pengaduan Masyarakat bagi Anak yang Memerlukan Perlindungan Khusus Tingkat Daerah Kabupaten/Kota</t>
  </si>
  <si>
    <t>Jumlah Anak yang Memerlukan Perlindungan Khusus Mendapatkan Layanan Pengaduan Kewenangan Kabupaten/Kota</t>
  </si>
  <si>
    <t>Penguatan dan Pengembangan Lembaga Penyedia Layanan bagi Anak yang Memerlukan Perlindungan Khusus Tingkat Daerah Kabupaten/Kota</t>
  </si>
  <si>
    <t>Jumlah lembaga penyedia layanan bagi anak yang mendapatkan penguatan dan pengembangan</t>
  </si>
  <si>
    <t>Koordinasi dan Sinkronisasi Penyediaan Sarana Prasarana Layanan bagi Anak yang Memerlukan Perlindungan Khusus Tingkat Daerah Kabupaten/Kota</t>
  </si>
  <si>
    <t>Jumlah Laporan Hasil Koordinasi dan Sinkronisasi Penyediaan Sarana Prasarana Layanan bagi Anak yang Memerlukan Perlindungan Khusus Kewenangan Kabupaten/Kota</t>
  </si>
  <si>
    <t>Koordinasi dan Sinkronisasi Penguatan Jejaring antar Lembaga Penyedia Layanan Anak yang Memerlukan Perlindungan Khusus Tingkat Daerah Kabupaten/Kota</t>
  </si>
  <si>
    <t>Jumlah Dokumen Hasil Koordinasi dan Sinkronisasi Penguatan Jejaring antar Lembaga Penyedia Layanan Anak yang Memerlukan Perlindungan Khusus   Kewenangan Kabupaten/Kota</t>
  </si>
  <si>
    <t>VII</t>
  </si>
  <si>
    <t>VII.1</t>
  </si>
  <si>
    <t>2.08.07</t>
  </si>
  <si>
    <t>2.08.07.2.01</t>
  </si>
  <si>
    <t>VII.1.1</t>
  </si>
  <si>
    <t>VII.1.2</t>
  </si>
  <si>
    <t>2.08.07.2.01.01</t>
  </si>
  <si>
    <t>2.08.07.2.01.02</t>
  </si>
  <si>
    <t>VII.2</t>
  </si>
  <si>
    <t>2.08.07.2.02</t>
  </si>
  <si>
    <t>2.08.07.2.03</t>
  </si>
  <si>
    <t>VII.3</t>
  </si>
  <si>
    <t>VII.2.1</t>
  </si>
  <si>
    <t>2.08.07.2.02.01</t>
  </si>
  <si>
    <t>VII.3.1</t>
  </si>
  <si>
    <t>VII.3.2</t>
  </si>
  <si>
    <t>2.08.07.2.03.01</t>
  </si>
  <si>
    <t>2.08.07.2.03.02</t>
  </si>
  <si>
    <t>1. Persentase laporan pengendalian lapangan tingkat kecamatan sistem informasi kependudukan dan keluarga (SIGA)</t>
  </si>
  <si>
    <t>2. Validitas data keluarga beresiko stunting</t>
  </si>
  <si>
    <t>Jumlah Dokumen Penyusunan dan Pemanfaatan Grand Design Pembangunan Kependudukan (GDPK) Tingkat Kabupaten/Kota</t>
  </si>
  <si>
    <t>Jumlah Dokumen Penguatan Kerja Sama Pelaksanaan Pendidikan Kependudukan   Jalur Pendidikan Formal</t>
  </si>
  <si>
    <t>Jumlah Dokumen Kerja Sama Pelaksanaan Pendidikan Kependudukan Jalur Pendidikan Non Formal</t>
  </si>
  <si>
    <t>Jumlah Dokumen Penyediaan  dan Pengembangan Materi Pendidikan Kependudukan Jalur Pendidikan Formal Sesuai Isu Lokal Kabupaten/Kota</t>
  </si>
  <si>
    <t>Jumlah Dokumen Penyediaan  dan Pengembangan Materi Pendidikan Kependudukan Jalur Pendidikan Non Formal Sesuai Isu Lokal Kabupaten/Kota</t>
  </si>
  <si>
    <t>Jumlah Satuan Pendidikan yang Mendapatkan Advokasi, Sosialisasi dan Fasilitasi Pelaksanaan Pendidikan Kependudukan Jalur Formal di Satuan Pendidikan Jenjang SD/MI dan SLTP/MTS, Jalur Non Formal dan Informal</t>
  </si>
  <si>
    <t>Jumlah Laporan Hasil Pelaksanaan Pendidikan Kependudukan Jalur Pendidikan Formal dan Non Formal</t>
  </si>
  <si>
    <t>Jumlah Dokumen Hasil Pendidikan Kependudukan Jalur Informal di Kelompok
Kegiatan Masyarakat Binaan</t>
  </si>
  <si>
    <t>Jumlah Organisasi yang Mengikuti Advokasi tentang Pemanfaatan Kajian Dampak Kependudukan Beserta Model Solusi Strategis Sebagai Peringatan Dini Dampak Kependudukan kepada Pemangku Kepentingan</t>
  </si>
  <si>
    <t>Jumlah Organisasi yang Mengikuti Sosialisasi tentang Pemanfaatan Kajian Dampak Kependudukan Beserta Model Solusi Strategis Sebagai Peringatan Dini Dampak Kependudukan kepada Pemangku Kepentingan</t>
  </si>
  <si>
    <t>Jumlah Laporan Sarasehan Hasil Pemutakhiran Data Keluarga</t>
  </si>
  <si>
    <t>Jumlah Laporan Rapat Pengendalian Program Bangga Kencana (Pembangunan Keluarga, Kependudukan, dan Keluarga Berencana)</t>
  </si>
  <si>
    <t>Kali kegiatan</t>
  </si>
  <si>
    <t>Satuan Pendidikan</t>
  </si>
  <si>
    <t>1. Jumlah dokumen pemetaan pengendalian penduduk cakupan daerah yang disusun</t>
  </si>
  <si>
    <t>2. Jumlah dokumen data keluarga beresiko stunting</t>
  </si>
  <si>
    <t>Jumlah Rumah Data Kependudukan di Kampung KB untuk Memperkuat Integrasi Program Bangga Kencana (Pembangunan  Keluarga, Kependudukan, dan Keluarga   Berencana) di Sektor Lain yang Dibentuk</t>
  </si>
  <si>
    <t>Jumlah Laporan Pembinaan  dan Pengawasan Penyelenggaraan Sistem Informasi Keluarga</t>
  </si>
  <si>
    <t>1. Jumlah Data dan Informasi Keluarga   yang Tersedianya</t>
  </si>
  <si>
    <t>2. Jumlah dokumen data keluarga beresiko stunting tingkat RT</t>
  </si>
  <si>
    <t>Jumlah Laporan Pencatatan dan Pengumpulan Data Keluarga</t>
  </si>
  <si>
    <t>Jumlah Dokumen Pengolahan dan Pelaporan Data Pengendalian Lapangan dan Pelayanan KB</t>
  </si>
  <si>
    <t>Jumlah Laporan Hasil Pelaksanaan Pembinaan dan Pengawasan</t>
  </si>
  <si>
    <t>1. Prevalensi peserta KB aktif</t>
  </si>
  <si>
    <t>2. Persentase peningkatan pemahaman tentang stunting</t>
  </si>
  <si>
    <t>1. Jumlah kegiatan advokasi, KIE, pengendalian penduduk dan KB yang dilaksanakan</t>
  </si>
  <si>
    <t>2. Jumlah kali rakor tentang stunting tingkat kecamatan</t>
  </si>
  <si>
    <t>Kali Kegiatan</t>
  </si>
  <si>
    <t>Jumlah Organisasi yang Mendapatkan Advokasi Program Bangga Kencana (Pembangunan Keluarga, Kependudukan, dan Keluarga Berencana) kepada Stakeholders  dan Mitra Kerja</t>
  </si>
  <si>
    <t>Jumlah Dokumen Komunikasi, Informasi dan Edukasi (KIE) Program Bangga Kencana (Pembangunan Keluarga, Kependudukan, dan Keluarga Berencana) Sesuai Kearifan Budaya Lokal</t>
  </si>
  <si>
    <t>Jumlah Unit Sarana Penyediaan dan Pendistribusian KIE Program Bangga Kencana (Pembangunan Keluarga, Kependudukan, dan Keluarga Berencana)</t>
  </si>
  <si>
    <t>Jumlah Dokumen Promosi dan KIE Program Bangga Kencana (Pembangunan Keluarga, Kependudukan, dan Keluarga Berencana) Melalui Media Massa Cetak dan Elektronik serta Media Luar Ruang</t>
  </si>
  <si>
    <t>1. Jumlah Laporan Mekanisme Operasional Program Bangga Kencana (Pembangunan Keluarga, Kependudukan, dan Keluarga Berencana) Melalui Rapat Koordinasi Kecamatan (Rakorcam), Rapat Koordinasi Desa (Rakordes), dan Mini Lokakarya (Minilok)</t>
  </si>
  <si>
    <t>2. Jumlah peserta rakor tentang stunting tingkat kecamatan</t>
  </si>
  <si>
    <t>Jumlah Laporan Hasil Pengelolaan Operasional dan Sarana di Balai Penyuluhan Bangga Kencana (Pembangunan Keluarga, Kependudukan, dan Keluarga Berencana)</t>
  </si>
  <si>
    <t>1. Jumlah Laporan Hasil Pengendalian Program KKBPK</t>
  </si>
  <si>
    <t>2. Jumlah TPK (Tim Pendamping Keluarga) yang di audit</t>
  </si>
  <si>
    <t>Jenis</t>
  </si>
  <si>
    <t>Jumlah Organisasi yang Mengikuti Pembinaan IMP dan Program  Bangga  Kencana (Pembangunan Keluarga, Kependudukan, dan Keluarga Berencana) di Lini Lapangan oleh PKB/PLKB</t>
  </si>
  <si>
    <t>Jumlah Sarana Pendukung Operasional PKB/PLKB yang Tersedia</t>
  </si>
  <si>
    <t>Jumlah Laporan Hasil Penguatan Pelaksanaan Penyuluhan, Penggerakan, Pelayanan dan Pengembangan Program Bangga Kencana (Pembangunan Keluarga, Kependudukan, dan Keluarga Berencana) untuk Petugas Keluarga Berencana/Penyuluh Lapangan Keluarga Berencana (PKB/PLKB)</t>
  </si>
  <si>
    <t>Jumlah Kader yang Mengikuti   Penggerakan Kader Institusi Masyarakat Pedesaan (IMP)</t>
  </si>
  <si>
    <t>Jumlah Laporan Pengendalian Pendistribusian Alat dan Obat Kontrasepsi dan Sarana Penunjang Pelayanan KB ke Fasilitas Kesehatan Termasuk Jaringan dan Jejaringnya</t>
  </si>
  <si>
    <t>Jumlah Akseptor yang Mengikuti Peningkatan Kompetensi Pengelola dan Petugas Logistik Alat dan Obat  Kontrasepsi serta Sarana Penunjang Pelayanan KB</t>
  </si>
  <si>
    <t>Jumlah Orang yang Mengikuti Kesertaan Penggunaan Metode Kontrasepsi Jangka Panjang (MKJP)</t>
  </si>
  <si>
    <t>Jumlah Laporan Dukungan  Ayoman Komplikasi Berat dan Kegagalan Penggunaan MKJP</t>
  </si>
  <si>
    <t>Jumlah Dokumen Penyusunan Rencana Kebutuhan Alat dan Obat Kontrasepsi (Alokon) dan Sarana Penunjang Pelayanan KB</t>
  </si>
  <si>
    <t>Jumlah Unit Sarana Penunjang Pelayanan KB</t>
  </si>
  <si>
    <t>Jumlah Orang yang Mengikuti Pembinaan Pasca Pelayanan bagi Peserta KB</t>
  </si>
  <si>
    <t>Jumlah Laporan Hasil Pembinaan Pelayanan Keluarga Berencana dan  Kesehatan Reproduksi di Fasilitas Kesehatan Termasuk Jaringan dan Jejaringnya</t>
  </si>
  <si>
    <t>Jumlah Orang yang Mendapatkan Promosi dan Konseling Kesehatan Reproduksi, serta Hak-Hak Reproduksi di Fasilitas Kesehatan dan Kelompok
Kegiatan</t>
  </si>
  <si>
    <t>Jumlah Tenaga Pelayanan yang Mengikuti Peningkatan Kompetensi Tenaga Pelayanan Keluarga Berencana dan Kesehatan Reproduksi</t>
  </si>
  <si>
    <t>Jumlah Laporan Dukungan Operasional Pelayanan KB Bergerak</t>
  </si>
  <si>
    <t>Jumlah Organisasi  yang  Mendapatkan Penguatan Peran Serta Organisasi Kemasyarakatan dan Mitra Kerja Lainnya dalam Pelaksanaan Pelayanan dan Pembinaan Kesertaan Ber-KB</t>
  </si>
  <si>
    <t>Jumlah Dokumen Hasil Integrasi Pembangunan Lintas Sektor di Kampung KB</t>
  </si>
  <si>
    <t>Jumlah Kampung KB yang  Mengikuti Pelaksanaan dan Pengelolaan Program Bangga Kencana (Pembangunan Keluarga, Kependudukan, dan Keluarga   Berencana) di Kampung KB</t>
  </si>
  <si>
    <t>Jumlah Laporan Hasil Pembinaan Terpadu Kampung KB</t>
  </si>
  <si>
    <t>Kampung kb</t>
  </si>
  <si>
    <t>Kampung</t>
  </si>
  <si>
    <t>1. Persentase peningkatan pemberdayaan Keluarga Sejahtera</t>
  </si>
  <si>
    <t>2. Persentase peningkatan pemahaman tentang stunting bagi calon pengantin/calon PUS, Ibu Hamil dan Ibu pasca persalinan</t>
  </si>
  <si>
    <t>1. Jumlah kelompok ketahanan dan kesejahteraan keluarga yang dibina</t>
  </si>
  <si>
    <t>2. Jumlah pembinaan tentang stunting yang dilaksanakan</t>
  </si>
  <si>
    <t>Kelompok</t>
  </si>
  <si>
    <t>Jumlah Unit Sarana Kelompok Kegiatan Ketahanan dan Kesejahteraan Keluarga (BKB, BKR, BKL, PPPKS, PIK-R dan Pemberdayaan Ekonomi Keluarga/UPPKS)</t>
  </si>
  <si>
    <t>1. Jumlah Kader Pengelola dan Pelaksana (Kader) Ketahanan dan Kesejahteraan Keluarga (BKB, BKR, BKL, PPPKS, PIK-R dan Pemberdayaan Ekonomi Keluarga/UPPKS)</t>
  </si>
  <si>
    <t xml:space="preserve">2. Jumlah sasaran pembinaan stunting </t>
  </si>
  <si>
    <t>Jumlah Laporan Hasil Promosi dan Sosialisasi Kelompok Kegiatan Ketahanan  dan Kesejahteraan Keluarga (Menjadi Orang Tua Hebat, Generasi Berencana, Kelanjutusiaan serta Pengelolaan Keuangan Keluarga)</t>
  </si>
  <si>
    <t>Jumlah Dokumen Hasil Penyerasian Kebijakan dalam Pelaksanaan Program yang Mendukung Tercapainya iBangga (Indeks Pembangunan Keluarga)</t>
  </si>
  <si>
    <t>Jumlah Laporan Pendayagunaan Mitra Kerja dan Organisasi Kemasyarakatan dalam Penggerakan Operasional Pembinaan Program Ketahanan dan Kesejahteraan Keluarga (BKB, BKR, BKL, PPPKS, PIK-R dan Pemberdayaan Ekonomi Keluarga/UPPKS)</t>
  </si>
  <si>
    <t>Jumlah Organisasi yang Mengikuti Peningkatan Kapasitas Mitra dan Organisasi Kemasyarakatan dalam Pengelolaan Program Ketahanan dan Kesejahteraan Keluarga (BKB, BKR, BKL, PPPKS, PIK-R dan Pemberdayaan Ekonomi Keluarga/UPPKS)</t>
  </si>
  <si>
    <t>Jumlah Laporan Hasil Promosi dan  Sosialisasi Program Ketahanan dan Kesejahteraan Keluarga bagi Mitra Kerja</t>
  </si>
  <si>
    <t>Indikator Kinerja Program (Outcome)/Kegiatan/Sub Kegiatan (Output)</t>
  </si>
  <si>
    <t>Kinerja</t>
  </si>
  <si>
    <t xml:space="preserve">Kinerja </t>
  </si>
  <si>
    <t>12 = 8+9+10+11</t>
  </si>
  <si>
    <t>14 = 6+12</t>
  </si>
  <si>
    <t>15 = 14/5*100</t>
  </si>
  <si>
    <t>2.08.01.2.02.07</t>
  </si>
  <si>
    <t>2.08.01.2.02.08</t>
  </si>
  <si>
    <t>Jumlah Laporan Keuangan Bulanan/ Triwulanan/ Semesteran SKPD dan Laporan Koordinasi Penyusunan Laporan Keuangan Bulanan/Triwulanan/Semesteran  SKPD</t>
  </si>
  <si>
    <t>Jumlah Dokumen Pelaporan dan Analisis Prognosis Realisasi Anggaran</t>
  </si>
  <si>
    <t>32 dan 420</t>
  </si>
  <si>
    <t>Jumlah  Perempuan  Korban  Kekerasan Tingkat
Kabupaten/Kota  yang   Mendapatkan  Layanan Pengaduan</t>
  </si>
  <si>
    <t>Nindya (700-800)</t>
  </si>
  <si>
    <t>II.1.13</t>
  </si>
  <si>
    <t>II.1.14</t>
  </si>
  <si>
    <t>Dukungan Pelaksanaan Survei/Pendataan Indeks Pembangunan Berwawasan Kependudukan</t>
  </si>
  <si>
    <t>Jumlah Survei/Pendataan  Indeks Pembangunan Berwawasan Kependudukan</t>
  </si>
  <si>
    <t>Pelaksanaan Survei/Pendataan Indeks Pengetahuan Masyarakat tentang Kependudukan</t>
  </si>
  <si>
    <t>Jumlah  Survei/Pendataan  Indeks  Pengetahuan Masyarakat tentang Kependudukan</t>
  </si>
  <si>
    <t xml:space="preserve">2.14.02.2.01.03 </t>
  </si>
  <si>
    <t>2.14.02.2.01.04</t>
  </si>
  <si>
    <t>2.14.04.2.01.10</t>
  </si>
  <si>
    <t>2.14.04.2.01.11</t>
  </si>
  <si>
    <t>2.14.04.2.01.12</t>
  </si>
  <si>
    <t>2.14.04.2.01.13</t>
  </si>
  <si>
    <t>IV.1.5</t>
  </si>
  <si>
    <t>IV.1.6</t>
  </si>
  <si>
    <t>IV.1.7</t>
  </si>
  <si>
    <t>IV.1.8</t>
  </si>
  <si>
    <t>IV.1.9</t>
  </si>
  <si>
    <t>IV.1.10</t>
  </si>
  <si>
    <t>2.14.04.2.01.03</t>
  </si>
  <si>
    <t>2.14.04.2.01.04</t>
  </si>
  <si>
    <t>2.14.04.2.01.06</t>
  </si>
  <si>
    <t>2.14.04.2.01.07</t>
  </si>
  <si>
    <t>Orientasi dan Pelatihan Teknis Pengelola Ketahanan dan Kesejahteraan Keluarga (BKB, BKR, BKL, PPPKS, PIK-R dan Pemberdayaan Ekonomi Keluarga/UPPKS)</t>
  </si>
  <si>
    <t>Jumlah Laporan Hasil Orientasi dan Pelatihan Teknis Pengelola Ketahanan dan Kesejahteraan Keluarga  (BKB,  BKR,  BKL,  PPPKS,  PIK-R  dan</t>
  </si>
  <si>
    <t>Orientasi/Pelatihan Teknis Pelaksana/Kader Ketahanan dan Kesejahteraan Keluarga (BKB, BKR, BKL, PPPKS, PIK-R dan Pemberdayaan Ekonomi Keluarga/UPPKS)</t>
  </si>
  <si>
    <t>Jumlah Kader yang  Mengikuti Orientasi/Pelatihan Teknis Pelaksana/Kader Ketahanan dan Kesejahteraan Keluarga (BKB, BKR, BKL, PPPKS, PIK-R dan Pemberdayaan Ekonomi Keluarga/UPPKS)</t>
  </si>
  <si>
    <t>Penyediaan Biaya Operasional bagi Kelompok Kegiatan Ketahanan dan Kesejahteraan Keluarga (BKB, BKR, BKL, PPPKS, PIK-R dan Pemberdayaan Ekonomi Keluarga/UPPKS)</t>
  </si>
  <si>
    <t>Jumlah Kelompok Kegiatan Ketahanan dan Kesejahteraan Keluarga (BKB, BKR, BKL, PPPKS, PIK-R dan Pemberdayaan Ekonomi Keluarga/UPPKS)</t>
  </si>
  <si>
    <t>Promosi dan Sosialisasi Kelompok Kegiatan Ketahanan dan Kesejahteraan Keluarga (BKB, BKR, BKL, PPPKS, PIK-R dan Pemberdayaan Ekonomi Keluarga/UPPKS)</t>
  </si>
  <si>
    <t>Jumlah Laporan Hasil Promosi dan Sosialisasi Kelompok Kegiatan Ketahanan  dan Kesejahteraan Keluarga (BKB, BKR, BKL, PPPKS, PIK-R dan         Pemberdayaan Ekonomi
Keluarga/UPPKS)</t>
  </si>
  <si>
    <t>Penyediaan dan Pengembangan Materi IPK</t>
  </si>
  <si>
    <t>Jumlah Dokumen Hasil    Penyediaan dan Pengembangan       Materi iBangga (Indeks
Pembangunan Keluarga)</t>
  </si>
  <si>
    <t>Advokasi dan Promosi IPK</t>
  </si>
  <si>
    <t>Jumlah Orang yang Mendapatkan Advokasi dan Promosi iBangga (Indeks Pembangunan Keluarga)</t>
  </si>
  <si>
    <t>Sosialisasi IPK</t>
  </si>
  <si>
    <t>Jumlah Orang yang Mengikuti    Sosialisasi iBangga (Indeks Pembangunan Keluarga)</t>
  </si>
  <si>
    <t>Pelaksanaan Koordinasi Evaluasi Pencapaian IPK</t>
  </si>
  <si>
    <t>Jumlah Laporan Hasil    Koordinasi Evaluasi Pencapaian    iBangga (Indeks Pembangunan
Keluarga)</t>
  </si>
  <si>
    <t>24 dan 256</t>
  </si>
  <si>
    <t>Predikat Kinerja</t>
  </si>
  <si>
    <t>22 dan 236</t>
  </si>
  <si>
    <t>Dalam kolom Tingkat Capaian Kinerja dan Realisasi Anggaran Renstra s/d Tahun 2022 melebihi 100% dikarenakan dalam perencanaan tahunan ada penambahan DAK</t>
  </si>
  <si>
    <t>orang</t>
  </si>
  <si>
    <t>jenis</t>
  </si>
  <si>
    <t>24 dan 257</t>
  </si>
  <si>
    <t>Jenis dan
Unit</t>
  </si>
  <si>
    <t>37,50</t>
  </si>
  <si>
    <t>0</t>
  </si>
  <si>
    <t>Madya</t>
  </si>
  <si>
    <t>13 = 12/7*100</t>
  </si>
  <si>
    <t>Urusan/Bidang Urusan Pemerintah Daerah dan Program/Kegiatan/Sub Kegiatan</t>
  </si>
  <si>
    <t>DKBP3A</t>
  </si>
  <si>
    <t>PREDIKAT KINERJA DARI SELURUH PROGRAM</t>
  </si>
  <si>
    <t>Rata-rata Capaian Kinerja Kegiatan (%)</t>
  </si>
  <si>
    <t>Rata-rata Capaian Kinerja Program (%)</t>
  </si>
  <si>
    <t>RATA-RATA CAPAIAN KINERJA DAN ANGGARAN DARI SELURUH PROGRAM</t>
  </si>
  <si>
    <t>Evaluasi Hasil terhadap Renja Perangkat Daerah</t>
  </si>
  <si>
    <t>Sasaran Perangkat Daerah</t>
  </si>
  <si>
    <t>Indikator Sasaran</t>
  </si>
  <si>
    <t>Target</t>
  </si>
  <si>
    <t>Realisasi</t>
  </si>
  <si>
    <t>Tahun 2022</t>
  </si>
  <si>
    <t>Dinas Keluarga Berencana Pemberdayaan Perempuan dan Perlindungan Anak Kabupaten Pangandaran</t>
  </si>
  <si>
    <t>Unit Perangkat Daerah Penanggung Jawab</t>
  </si>
  <si>
    <t>1. Persentase sarana prasarana kantor yang terpenuhi</t>
  </si>
  <si>
    <t>2. Persentase laporan keuangan dengan kualitas baik</t>
  </si>
  <si>
    <t>3. Persentase peningkatan kompetensi aparatur</t>
  </si>
  <si>
    <t>4. Persentase perencanaan dan evaluasi kinerja yang berkualitas</t>
  </si>
  <si>
    <t>1. Persentase perencanaan kinerja yang disusun tepat waktu</t>
  </si>
  <si>
    <t>2. Persentase dokumen penganggaran kinerja yang disusun tepat waktu</t>
  </si>
  <si>
    <t>3. Persentase dokumen evaluasi kinerja yang disusun tepat waktu</t>
  </si>
  <si>
    <t>2.08.01</t>
  </si>
  <si>
    <t>Efisiensi Anggaran</t>
  </si>
  <si>
    <t xml:space="preserve">
2. Persentase Kelembagaan PUG aktif</t>
  </si>
  <si>
    <t>1. Persentase partisipasi perempuan di lembaga pemerintah</t>
  </si>
  <si>
    <t>Realisasi Capaian Kinerja Renstra Perangkat Daerah sampai dengan Renja Perangkat Daerah Tahun Lalu (n-2)</t>
  </si>
  <si>
    <t>Target kinerja dan anggaran
Renja Perangkat Daerah Tahun Berjalan
(Tahun n-1) yang dievaluasi</t>
  </si>
  <si>
    <t>Realisasi Capaian Kinerja dan Anggaran Renja Perangkat Daerah yang dievaluasi</t>
  </si>
  <si>
    <t>Tingkat Capaian Kinerja dan Realisasi Anggaran Renja PD Tahun n- 1 (%)</t>
  </si>
  <si>
    <t>Tindak lanjut yang diperlukan dalam triwulan berikutnya*): …………………………………………………..</t>
  </si>
  <si>
    <t>Tindak lanjut yang diperlukan dalam Renja PD berikutnya**): …………………………………………………..</t>
  </si>
  <si>
    <t>*) Diisi oleh Kepala Bappeda</t>
  </si>
  <si>
    <t>Disusun</t>
  </si>
  <si>
    <t>Dievaluasi</t>
  </si>
  <si>
    <t>**) Diisi oleh Kepala Bappeda pada evaluasi akhir tahun (TW IV)</t>
  </si>
  <si>
    <t>…………., tanggal …………..</t>
  </si>
  <si>
    <t>KEPALA PERANGKAT DAERAH …………………</t>
  </si>
  <si>
    <t>KEPALA BAPPEDA</t>
  </si>
  <si>
    <t>KAB/KOTA ……………….</t>
  </si>
  <si>
    <t>(………………………………………………….)</t>
  </si>
  <si>
    <t>Target Renstra Perangkat Daerah sampai dengan tahun 2026 (akhir periode Renstra PD)</t>
  </si>
  <si>
    <t>Realisasi Kinerja dan Anggaran Renstra Perangkat Daerah s/d Tahun n-1
(Akhir Tahun Pelaksanaan Renja Perangkat Daerah Tahun 2026)</t>
  </si>
  <si>
    <t>Tingkat Capaian Kinerja dan Realisasi Anggaran Renstra Perangkat Daerah s/d tahun n-1
(%)</t>
  </si>
  <si>
    <t>Bukan Termasuk Skala Prioritas</t>
  </si>
  <si>
    <t>Faktor penghambat pencapaian kinerja : Kurang nya Inisiatif serta tidak terlalu memahami target capaian kinerja yang harus di capai</t>
  </si>
  <si>
    <t>Faktor pendorong keberhasilan pencapaian kinerja : Berintegritas tinggi, kreatif, inovatif, teamwork yang baik serta memahami apa yang harus dilakukan untuk memenuhi target capaian kinerja yang telah ditentukan</t>
  </si>
  <si>
    <t>Menurunnya laju pertumbuhan penduduk</t>
  </si>
  <si>
    <t>Persentase Laju Pertumbuhan Penduduk</t>
  </si>
  <si>
    <t>Meningkatnya partisipasi perempuan dalam pembangunan</t>
  </si>
  <si>
    <t>Indeks Pemberdayaan Gender</t>
  </si>
  <si>
    <t>Meningkatkan kualitas dan kapasitas tata kelola pemerintahan yang baik (good governance)</t>
  </si>
  <si>
    <t>Nilai SAKIP</t>
  </si>
  <si>
    <t>67,25 - 69,00</t>
  </si>
  <si>
    <t>Presentase</t>
  </si>
  <si>
    <t>Indeks</t>
  </si>
  <si>
    <t>Nilai</t>
  </si>
  <si>
    <t>N/A</t>
  </si>
  <si>
    <t>2. Persentase Kelembagaan PUG aktif</t>
  </si>
  <si>
    <t xml:space="preserve">Nilai </t>
  </si>
  <si>
    <t>Nindya
 (700-800)</t>
  </si>
  <si>
    <t>Jumlah Laporan Keuangan Akhir Tahun SKPD dan Laporan Hasil Koordinasi Penyusunan Laporan Keuangan Akhir Tahun SKPD</t>
  </si>
  <si>
    <t>Orang/Bulan</t>
  </si>
  <si>
    <t>32 dan 390</t>
  </si>
  <si>
    <t>Madya (600-700)</t>
  </si>
  <si>
    <t>1. Jumlah Data dan Informasi Keluarga yang Tersedianya</t>
  </si>
  <si>
    <t>32 dan 359</t>
  </si>
  <si>
    <t>KOLOM 17 KETERANGAN DAPAT DIISI DENGAN FAKTOR PENGHAMBAT/PENDUKUNG ATAU KETERANGAN LAINNYA YANG DIBUTUHKAN</t>
  </si>
  <si>
    <t xml:space="preserve">Parigi, 03 April 2023 </t>
  </si>
  <si>
    <t xml:space="preserve">Kepala Dinas Keluarga Berencana </t>
  </si>
  <si>
    <t>Pemberdayaan Perempuan dan Perlindungan anak</t>
  </si>
  <si>
    <t>Kabupaten Pangandaran</t>
  </si>
  <si>
    <t>Drs. HERI GUSTARI, M.Si</t>
  </si>
  <si>
    <t>Pembina Utama Muda,/Ivc</t>
  </si>
  <si>
    <t>NIP. 19680817 199301 1 001</t>
  </si>
  <si>
    <t>Tahun 2023</t>
  </si>
  <si>
    <t>0,59 - 0,56 %</t>
  </si>
  <si>
    <t>B(69,25-72)</t>
  </si>
  <si>
    <t>No.</t>
  </si>
  <si>
    <t>Target Tahun Evaluasi</t>
  </si>
  <si>
    <t>Realisasi Tahun Evaluasi</t>
  </si>
  <si>
    <t>Triwulan I</t>
  </si>
  <si>
    <t>Triwulan II</t>
  </si>
  <si>
    <t>Triwulan III</t>
  </si>
  <si>
    <t>Triwulan IV</t>
  </si>
  <si>
    <t>LAPORAN CAPAIAN KINERJA SASARAN</t>
  </si>
  <si>
    <t>DINAS KELUARGA BERENCANA PEMBERDAYAAN PEREMPUAN DAN PERLINDUNGAN ANAK KAB PANGANDARAN</t>
  </si>
  <si>
    <t xml:space="preserve">Parigi, 06 Oktober  2023 </t>
  </si>
  <si>
    <t>Madya 
(600-700)</t>
  </si>
  <si>
    <t>Meningkatnya Pelayanan Keluarga Berencana</t>
  </si>
  <si>
    <t>Pelayanan terhadap korban kekerasan</t>
  </si>
  <si>
    <t>Meningkatnya Peranan Perempuan dalam Proses Pembangunan</t>
  </si>
  <si>
    <t>Meningkatnya Sumbangan Pendapatan Perempuan</t>
  </si>
  <si>
    <t>Total Fertility Rate (TFR)</t>
  </si>
  <si>
    <t>Persentase korban kekerasan terhadap perempuan dan anak yang mendapat layanan Komprehensif</t>
  </si>
  <si>
    <t>Persentase Perempuan sebagai Tenaga Profesional</t>
  </si>
  <si>
    <t>Persentase Partisipasi Angkatan kerja Perempuan</t>
  </si>
  <si>
    <t>Persentase Keterlibatan Perempuan di Parlemen</t>
  </si>
  <si>
    <t>Persentase sumbangan Pendapatan Perempuan</t>
  </si>
  <si>
    <t>Pengadaan Aset Tak Berwujud</t>
  </si>
  <si>
    <t>Jumlah Perangkat Daerah yang Mengikuti Sosialisasi Kebijakan Pelaksanaan Pengarustamaan Gender (PUG) Termasuk Perencaan Pembangunan Responsif Gender (PPRG) Kewenangan Kabupaten/Kota</t>
  </si>
  <si>
    <t>Jumlah Lembaga Penyedia Layanan Pemberdayaan Perempuan yang mendapatkan penguatan dan pengembangan</t>
  </si>
  <si>
    <t xml:space="preserve">Advokasi Kebijakan dan Pendampingan kepada Lembaga Penyedia Layanan Pemberdayaan Perempuan Kewenangan Kabupaten/Kota </t>
  </si>
  <si>
    <t>Jumlah Lembaga Penyedia Layanan Pemberdayaan Perempuan Kewenangan Kabupaten/Kota  yang  Mendapat  Advokasi  dan Pendampingan</t>
  </si>
  <si>
    <t>Jumlah Dokumen Komunikasi Informasi dan Edukasi (KIE Pemberdayaan Perempuan Kewenangan Kabupaten/Kota yang Tersedia</t>
  </si>
  <si>
    <t>Koordinasi dan Sinkronisasi  Pelaksanaan Kebijakan, Program dan Kegiatan Pencegahan Kekerasan  terhadap Perempuan Lingkup Daerah Kabupaten/Kota</t>
  </si>
  <si>
    <t>Jumlah Dokumen Hasil Koordinasi dan Sinkronisasi Pelaksanaan Kebijakan, Program dan Kegiatan Pencegahan Kekerasan Terhadap Perempuan Kewenangan Kabupaten/Kota</t>
  </si>
  <si>
    <t>Jumlah Layanan Rujukan Lanjutan bagi Perempuan Korban Kekerasan  yang Memerlukan Koordinasi Kewenangan Kabupaten/Kota yang tersedia</t>
  </si>
  <si>
    <t>Jumlah Perempuan Korban Kekerasan Tingkat Kabupaten/Kota yang Mendapatkan Layanan Pengaduan</t>
  </si>
  <si>
    <t>Jumlah Layanan Tindak Lanjut Pengaduan yang Memerlukan Koordinasi dan Sinkronisasi bagi Perempuan Korban    Kekerasan Kewenangan
Kabupaten/Kota</t>
  </si>
  <si>
    <t>Jumlah Lembaga Penyedia Layanan Perlindungan Perempuan yang mendapatkan penguatan dan pengembangan</t>
  </si>
  <si>
    <t>Jumlah Laporan Advokasi Kebijakan dan Pendampingan Penyediaan Sarana Prasarana Layanan bagi Perempuan Korban Kekerasan Kewenangan Kabupaten/Kota</t>
  </si>
  <si>
    <t>Jumlah sumber Daya Manusia Lembaga Penyedia Layanan Penanganan bagi Perempuan Korban Kekerasan Kewenangan Kabupaten/Kota yang Mendapat Peningkatan Kapasitas</t>
  </si>
  <si>
    <t>Jumlah Perangkat Daerah yang mendapat Advokasi dan Pendampingan Keluarga untuk Mewujudkan Kesetaraan Gender (KG) dan Perlindungan Anak Kewenangan
Kabupaten/Kota</t>
  </si>
  <si>
    <t>Jumlah Dokumen Data Gender dan Anak
Kabupaten/Kota yang Tersedia</t>
  </si>
  <si>
    <t>Pencegahan Kekerasan Terhadap Anak yang Melibatkan para Pihak Lingkup Daerah Kabupaten/Kota</t>
  </si>
  <si>
    <t>Jumlah koordinasi Pemaduan dan Sinkronisasi Kebijakan Pemerintah Daerah Provinsi dengan Pemerintah  Daerah Kabupaten/Kota dalam rangka Pengendalian Kuantitas Penduduk yang dilaksanakan</t>
  </si>
  <si>
    <t>Jumlah Survei/Pendataan Indeks Pembangunan Berwawasan Kependudukan</t>
  </si>
  <si>
    <t>Jumlah Survei/Pendataan Indeks  Pengetahuan Masyarakat tentang Kependudukan</t>
  </si>
  <si>
    <t>Jumlah Dokumen Hasil Pendidikan Kependudukan Jalur Informal di Kelompok Kegiatan Masyarakat Binaan</t>
  </si>
  <si>
    <t>Jumlah Organisasi yang Mendapatkan Advokasi Program Bangga Kencana (Pembangunan Keluarga, Kependudukan, dan Keluarga Berencana) kepada Stakeholders dan Mitra Kerja</t>
  </si>
  <si>
    <t>Jumlah Organisasi yang Mengikuti Pembinaan IMP dan Program Bangga  Kencana (Pembangunan Keluarga, Kependudukan, dan Keluarga Berencana) di Lini Lapangan oleh PKB/PLKB</t>
  </si>
  <si>
    <t>Jumlah Kader yang Mengikuti Penggerakan Kader Institusi Masyarakat Pedesaan (IMP)</t>
  </si>
  <si>
    <t>Jumlah Akseptor yang Mengikuti Peningkatan Kompetensi Pengelola dan Petugas Logistik Alat dan Obat Kontrasepsi  serta Sarana Penunjang Pelayanan KB</t>
  </si>
  <si>
    <t>Jumlah Orang  yang Mengikuti Kesertaan Penggunaan Metode Kontrasepsi Jangka Panjang (MKJP)</t>
  </si>
  <si>
    <t>Jumlah Dokumen Penyusunan Rencana Kebutuhan Alat dan Obat Kontrasepsi  (Alokon) dan Sarana Penunjang Pelayanan KB</t>
  </si>
  <si>
    <t>Jumlah Laporan Hasil Pembinaan Pelayanan Keluarga Berencana dan Kesehatan  Reproduksi di Fasilitas Kesehatan Termasuk Jaringan dan Jejaringnya</t>
  </si>
  <si>
    <t>Jumlah Organisasi yang Mendapatkan Penguatan Peran Serta Organisasi Kemasyarakatan dan Mitra Kerja Lainnya dalam Pelaksanaan Pelayanan dan Pembinaan Kesertaan Ber-KB</t>
  </si>
  <si>
    <t>Jumlah Kampung KB yang  Mengikuti Pelaksanaan dan Pengelolaan Program Bangga Kencana (Pembangunan Keluarga, Kependudukan, dan Keluarga Berencana)   di Kampung KB</t>
  </si>
  <si>
    <t>Jumlah Orang yang Mengikuti Sosialisasi iBangga (Indeks Pembangunan Keluarga)</t>
  </si>
  <si>
    <t>Jumlah  Laporan  Hasil  Promosi  dan  Sosialisasi Program Ketahanan dan Kesejahteraan Keluarga bagi Mitra Kerja</t>
  </si>
  <si>
    <t>Pengelolaan Ketahanan Keluarga Melalui Pusat
Pelayanan Keluarga Sejahtera (PPKS)</t>
  </si>
  <si>
    <t>Jumlah laporan hasil pengelolaan Ketahanan Keluarga Melalui Pusat Pelayanan Keluarga Sejahtera (PPKS)</t>
  </si>
  <si>
    <t>Pengadaan Sarana Kelompok Kegiatan Ketahanan dan Kesejahteraan Keluarga (BKB BKR BKL PPKS PIK-R dan Usaha Peningkatan Pendapatan Keluarga Akseptor (UPPKA)</t>
  </si>
  <si>
    <t>Jumlah Unit Sarana Kelompok Kegiatan Ketahanan dan Kesejahteraan Keluarga (BKB BKR BKL PPKS PIK-R dan Usaha Peningkatan Pendapatan Keluarga Akseptor (UPPKA) yang tersedia</t>
  </si>
  <si>
    <t>Cakupan Pemantauan Data dan Informasi Keluarga Berisiko Stunting (Termasuk remaja Calon Pengantin/Calon PUS Ibu Hamil Pasca salin/kelahiran Baduta/Balita)</t>
  </si>
  <si>
    <t>Jumlah Keluarga Berisiko Stunting (Termasuk remaja Calon Pengantin/Calon PUS Ibu Hamil Pasca salin/kelahiran Baduta/Balita) yang mendapat pendampingan</t>
  </si>
  <si>
    <t>Pengembangan Lembaga Penyedia Layanan AMPK tingkat Kabupaten/kota</t>
  </si>
  <si>
    <t>Jumlah Lembaga Penyedia
Layanan AMPK di tingkat
Provinsi yang memiliki
sarana dan prasarana
layanan sesuai standar</t>
  </si>
  <si>
    <t>Advokasi dan pendampingan Perangkat Daerah dalam pelaksanaan kebijakan /program/ kegiatan pencegahan KTA</t>
  </si>
  <si>
    <t>Jumlah SDM yang
memperoleh advokasi dan
Pendampingan dalam
pelaksanaan kebijakan
/program/ kegiatan
pencegahan KTA</t>
  </si>
  <si>
    <t>Jumlah AMPK yang
mendapatkan layanan
pengaduan</t>
  </si>
  <si>
    <t>Penguatan jejaring antar lembaga penyedia layanan perlindungan bagi AMPK tingkat daerah kabupaten/kota</t>
  </si>
  <si>
    <t>Jumlah kegiatan kerjasama
antar lembaga penyedia
layanan AMPK</t>
  </si>
  <si>
    <t>Kegiatan</t>
  </si>
  <si>
    <t>Kerjasama Pelaksanaan Pendidikan Kependudukan Jalur Pendidikan Formal</t>
  </si>
  <si>
    <t>Jumlah Kerjasama
Pendidikan Kependudukan
Jalur Pendidikan Formal
yang dilaksanakan</t>
  </si>
  <si>
    <t>Pengelolaan Operasional dan Sarana di Balai Penyuluhan Bangga Kencana</t>
  </si>
  <si>
    <t>Tahun 2025</t>
  </si>
  <si>
    <t>Advokasi Program Bangga kencana oleh pokja advokasi kepada Stakeholders dan Mitra Kerja</t>
  </si>
  <si>
    <t>Promosi dan KIE Program Bangga Kencana Melalui Media Massa Cetak dan Elektronik serta Media Luar Ruang</t>
  </si>
  <si>
    <t>Pemantauan Data dan Informasi Keluarga Berisiko Stunting (Termasuk remaja Calon Pengantin/Calon PUS Ibu Hamil Pasca
salin/kelahiran Baduta/Balita)</t>
  </si>
  <si>
    <t>Pendampingan Keluarga Berisiko Stunting (Termasuk remaja Calon Pengantin/Calon PUS Ibu Hamil Pasca salin/kelahiran Baduta/Balita)</t>
  </si>
  <si>
    <t>utang 2024</t>
  </si>
  <si>
    <t>utang 2024 sehingga kinerja nya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</si>
</sst>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_(* \(#,##0\);_(* &quot;-&quot;_);_(@_)"/>
    <numFmt numFmtId="167" formatCode="0.0%"/>
    <numFmt numFmtId="168" formatCode="0.0"/>
    <numFmt numFmtId="169" formatCode="_-* #,##0_-;\-* #,##0_-;_-* &quot;-&quot;??_-;_-@_-"/>
    <numFmt numFmtId="170" formatCode="#,000_);[Red]\(#,000\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name val="Bookman Old Style"/>
      <family val="1"/>
    </font>
    <font>
      <b/>
      <sz val="10"/>
      <color rgb="FF000000"/>
      <name val="Bookman Old Style"/>
      <family val="1"/>
    </font>
    <font>
      <b/>
      <sz val="8"/>
      <color rgb="FF000000"/>
      <name val="Bookman Old Style"/>
      <family val="1"/>
    </font>
    <font>
      <b/>
      <sz val="8"/>
      <name val="Bookman Old Style"/>
      <family val="1"/>
    </font>
    <font>
      <sz val="8"/>
      <color theme="1"/>
      <name val="Bookman Old Style"/>
      <family val="1"/>
    </font>
    <font>
      <u/>
      <sz val="8"/>
      <name val="Bookman Old Style"/>
      <family val="1"/>
    </font>
    <font>
      <sz val="8"/>
      <color theme="1"/>
      <name val="Arial"/>
      <family val="2"/>
    </font>
    <font>
      <sz val="11"/>
      <name val="Calibri"/>
      <family val="2"/>
      <scheme val="minor"/>
    </font>
    <font>
      <b/>
      <sz val="10"/>
      <name val="Bookman Old Style"/>
      <family val="1"/>
    </font>
    <font>
      <sz val="9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1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  <font>
      <sz val="8"/>
      <name val="Calibri"/>
      <family val="2"/>
      <scheme val="minor"/>
    </font>
    <font>
      <sz val="11.5"/>
      <name val="Bookman Old Style"/>
      <family val="1"/>
    </font>
    <font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41" fontId="4" fillId="0" borderId="0" applyFont="0" applyFill="0" applyBorder="0" applyAlignment="0" applyProtection="0"/>
  </cellStyleXfs>
  <cellXfs count="719">
    <xf numFmtId="0" fontId="0" fillId="0" borderId="0" xfId="0"/>
    <xf numFmtId="0" fontId="6" fillId="0" borderId="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right" vertical="center"/>
    </xf>
    <xf numFmtId="166" fontId="5" fillId="0" borderId="2" xfId="2" quotePrefix="1" applyFont="1" applyFill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right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0" fontId="5" fillId="0" borderId="2" xfId="2" quotePrefix="1" applyNumberFormat="1" applyFont="1" applyFill="1" applyBorder="1" applyAlignment="1">
      <alignment horizontal="right" vertical="center"/>
    </xf>
    <xf numFmtId="165" fontId="5" fillId="0" borderId="2" xfId="0" applyNumberFormat="1" applyFont="1" applyBorder="1" applyAlignment="1">
      <alignment horizontal="right" vertical="center"/>
    </xf>
    <xf numFmtId="166" fontId="5" fillId="0" borderId="2" xfId="2" applyFont="1" applyFill="1" applyBorder="1" applyAlignment="1">
      <alignment horizontal="right" vertical="center"/>
    </xf>
    <xf numFmtId="0" fontId="5" fillId="0" borderId="2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166" fontId="5" fillId="0" borderId="2" xfId="0" quotePrefix="1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166" fontId="5" fillId="0" borderId="2" xfId="0" quotePrefix="1" applyNumberFormat="1" applyFont="1" applyBorder="1" applyAlignment="1">
      <alignment horizontal="right" vertical="center" wrapText="1"/>
    </xf>
    <xf numFmtId="10" fontId="6" fillId="0" borderId="2" xfId="0" applyNumberFormat="1" applyFont="1" applyBorder="1" applyAlignment="1">
      <alignment horizontal="left" vertical="center" wrapText="1"/>
    </xf>
    <xf numFmtId="0" fontId="6" fillId="0" borderId="2" xfId="1" quotePrefix="1" applyNumberFormat="1" applyFont="1" applyFill="1" applyBorder="1" applyAlignment="1">
      <alignment horizontal="center" vertical="center" wrapText="1"/>
    </xf>
    <xf numFmtId="0" fontId="6" fillId="0" borderId="2" xfId="1" quotePrefix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 readingOrder="1"/>
    </xf>
    <xf numFmtId="0" fontId="5" fillId="0" borderId="2" xfId="1" applyNumberFormat="1" applyFont="1" applyFill="1" applyBorder="1" applyAlignment="1">
      <alignment horizontal="center" vertical="center"/>
    </xf>
    <xf numFmtId="166" fontId="5" fillId="0" borderId="2" xfId="1" applyNumberFormat="1" applyFont="1" applyFill="1" applyBorder="1" applyAlignment="1">
      <alignment horizontal="right" vertical="center"/>
    </xf>
    <xf numFmtId="0" fontId="5" fillId="0" borderId="2" xfId="1" applyNumberFormat="1" applyFont="1" applyFill="1" applyBorder="1" applyAlignment="1">
      <alignment horizontal="right" vertical="center"/>
    </xf>
    <xf numFmtId="0" fontId="5" fillId="0" borderId="14" xfId="0" applyFont="1" applyBorder="1" applyAlignment="1">
      <alignment vertical="center" wrapText="1"/>
    </xf>
    <xf numFmtId="165" fontId="5" fillId="0" borderId="2" xfId="1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vertical="center" wrapText="1" readingOrder="1"/>
    </xf>
    <xf numFmtId="0" fontId="6" fillId="0" borderId="2" xfId="2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166" fontId="5" fillId="0" borderId="14" xfId="0" applyNumberFormat="1" applyFont="1" applyBorder="1" applyAlignment="1">
      <alignment horizontal="right" vertical="center" wrapText="1"/>
    </xf>
    <xf numFmtId="165" fontId="5" fillId="0" borderId="14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66" fontId="6" fillId="0" borderId="2" xfId="1" applyNumberFormat="1" applyFont="1" applyFill="1" applyBorder="1" applyAlignment="1">
      <alignment horizontal="right" vertical="center"/>
    </xf>
    <xf numFmtId="0" fontId="6" fillId="0" borderId="2" xfId="1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15" xfId="0" applyFont="1" applyBorder="1" applyAlignment="1">
      <alignment vertical="center" wrapText="1"/>
    </xf>
    <xf numFmtId="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1" applyNumberFormat="1" applyFont="1" applyFill="1" applyBorder="1" applyAlignment="1">
      <alignment horizontal="right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right" vertical="center" wrapText="1"/>
    </xf>
    <xf numFmtId="0" fontId="5" fillId="0" borderId="2" xfId="1" applyNumberFormat="1" applyFont="1" applyFill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 wrapText="1"/>
    </xf>
    <xf numFmtId="0" fontId="5" fillId="0" borderId="1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 wrapText="1"/>
    </xf>
    <xf numFmtId="9" fontId="6" fillId="0" borderId="2" xfId="1" quotePrefix="1" applyNumberFormat="1" applyFont="1" applyFill="1" applyBorder="1" applyAlignment="1">
      <alignment horizontal="center" vertical="center"/>
    </xf>
    <xf numFmtId="0" fontId="6" fillId="0" borderId="2" xfId="1" quotePrefix="1" applyNumberFormat="1" applyFont="1" applyFill="1" applyBorder="1" applyAlignment="1">
      <alignment horizontal="right" vertical="center"/>
    </xf>
    <xf numFmtId="9" fontId="6" fillId="0" borderId="2" xfId="0" applyNumberFormat="1" applyFont="1" applyBorder="1" applyAlignment="1">
      <alignment horizontal="left" vertical="center" wrapText="1"/>
    </xf>
    <xf numFmtId="0" fontId="5" fillId="0" borderId="2" xfId="2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1" fontId="5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9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6" fontId="6" fillId="0" borderId="2" xfId="2" applyFont="1" applyFill="1" applyBorder="1" applyAlignment="1">
      <alignment horizontal="right" vertical="center"/>
    </xf>
    <xf numFmtId="0" fontId="6" fillId="0" borderId="2" xfId="2" applyNumberFormat="1" applyFont="1" applyFill="1" applyBorder="1" applyAlignment="1">
      <alignment horizontal="right" vertical="center"/>
    </xf>
    <xf numFmtId="0" fontId="6" fillId="0" borderId="2" xfId="2" applyNumberFormat="1" applyFont="1" applyFill="1" applyBorder="1" applyAlignment="1">
      <alignment vertical="center"/>
    </xf>
    <xf numFmtId="1" fontId="6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41" fontId="5" fillId="0" borderId="2" xfId="2" applyNumberFormat="1" applyFont="1" applyFill="1" applyBorder="1" applyAlignment="1">
      <alignment horizontal="right" vertical="center"/>
    </xf>
    <xf numFmtId="0" fontId="5" fillId="0" borderId="2" xfId="2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right" vertical="center" wrapText="1"/>
    </xf>
    <xf numFmtId="166" fontId="5" fillId="0" borderId="13" xfId="2" applyFont="1" applyFill="1" applyBorder="1" applyAlignment="1">
      <alignment horizontal="right" vertical="center"/>
    </xf>
    <xf numFmtId="41" fontId="5" fillId="0" borderId="13" xfId="0" applyNumberFormat="1" applyFont="1" applyBorder="1" applyAlignment="1">
      <alignment horizontal="right" vertical="center"/>
    </xf>
    <xf numFmtId="10" fontId="6" fillId="0" borderId="2" xfId="2" applyNumberFormat="1" applyFont="1" applyFill="1" applyBorder="1" applyAlignment="1">
      <alignment horizontal="center" vertical="center"/>
    </xf>
    <xf numFmtId="9" fontId="6" fillId="0" borderId="2" xfId="2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center" vertical="center" wrapText="1"/>
    </xf>
    <xf numFmtId="166" fontId="5" fillId="0" borderId="13" xfId="0" applyNumberFormat="1" applyFont="1" applyBorder="1" applyAlignment="1">
      <alignment horizontal="right" vertical="center"/>
    </xf>
    <xf numFmtId="0" fontId="5" fillId="0" borderId="2" xfId="2" applyNumberFormat="1" applyFont="1" applyFill="1" applyBorder="1" applyAlignment="1">
      <alignment horizontal="center" vertical="center" wrapText="1"/>
    </xf>
    <xf numFmtId="166" fontId="5" fillId="0" borderId="2" xfId="2" applyFont="1" applyFill="1" applyBorder="1" applyAlignment="1">
      <alignment horizontal="right" vertical="center" wrapText="1"/>
    </xf>
    <xf numFmtId="165" fontId="5" fillId="0" borderId="2" xfId="2" applyNumberFormat="1" applyFont="1" applyFill="1" applyBorder="1" applyAlignment="1">
      <alignment horizontal="right" vertical="center" wrapText="1"/>
    </xf>
    <xf numFmtId="165" fontId="5" fillId="0" borderId="2" xfId="2" applyNumberFormat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165" fontId="6" fillId="0" borderId="2" xfId="2" applyNumberFormat="1" applyFont="1" applyFill="1" applyBorder="1" applyAlignment="1">
      <alignment horizontal="right" vertical="center"/>
    </xf>
    <xf numFmtId="0" fontId="5" fillId="0" borderId="17" xfId="0" applyFont="1" applyBorder="1" applyAlignment="1">
      <alignment vertical="center" wrapText="1"/>
    </xf>
    <xf numFmtId="165" fontId="6" fillId="0" borderId="2" xfId="1" applyNumberFormat="1" applyFont="1" applyFill="1" applyBorder="1" applyAlignment="1">
      <alignment horizontal="right" vertical="center" wrapText="1"/>
    </xf>
    <xf numFmtId="0" fontId="5" fillId="0" borderId="2" xfId="0" quotePrefix="1" applyFont="1" applyBorder="1" applyAlignment="1">
      <alignment horizontal="left" vertical="center" wrapText="1"/>
    </xf>
    <xf numFmtId="165" fontId="5" fillId="0" borderId="2" xfId="1" applyNumberFormat="1" applyFont="1" applyFill="1" applyBorder="1" applyAlignment="1">
      <alignment horizontal="right" vertical="center" wrapText="1"/>
    </xf>
    <xf numFmtId="41" fontId="5" fillId="0" borderId="2" xfId="1" applyNumberFormat="1" applyFont="1" applyFill="1" applyBorder="1" applyAlignment="1">
      <alignment horizontal="right" vertical="center" indent="2"/>
    </xf>
    <xf numFmtId="0" fontId="5" fillId="0" borderId="18" xfId="0" applyFont="1" applyBorder="1" applyAlignment="1">
      <alignment vertical="center" wrapText="1"/>
    </xf>
    <xf numFmtId="166" fontId="5" fillId="0" borderId="2" xfId="2" applyFont="1" applyFill="1" applyBorder="1" applyAlignment="1">
      <alignment horizontal="right" vertical="center" indent="2"/>
    </xf>
    <xf numFmtId="166" fontId="5" fillId="0" borderId="0" xfId="0" applyNumberFormat="1" applyFont="1" applyAlignment="1">
      <alignment horizontal="right" vertical="center"/>
    </xf>
    <xf numFmtId="10" fontId="6" fillId="0" borderId="2" xfId="1" applyNumberFormat="1" applyFont="1" applyFill="1" applyBorder="1" applyAlignment="1">
      <alignment horizontal="center" vertical="center"/>
    </xf>
    <xf numFmtId="9" fontId="6" fillId="0" borderId="2" xfId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4" fontId="5" fillId="0" borderId="2" xfId="1" applyNumberFormat="1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2" borderId="0" xfId="4" applyFont="1" applyFill="1"/>
    <xf numFmtId="0" fontId="5" fillId="0" borderId="0" xfId="4" applyFont="1" applyAlignment="1">
      <alignment wrapText="1"/>
    </xf>
    <xf numFmtId="0" fontId="5" fillId="0" borderId="0" xfId="4" applyFont="1"/>
    <xf numFmtId="0" fontId="5" fillId="0" borderId="0" xfId="4" applyFont="1" applyAlignment="1">
      <alignment horizontal="center" vertical="center"/>
    </xf>
    <xf numFmtId="0" fontId="5" fillId="0" borderId="0" xfId="4" applyFont="1" applyAlignment="1">
      <alignment horizontal="right" vertical="center"/>
    </xf>
    <xf numFmtId="0" fontId="5" fillId="2" borderId="0" xfId="4" applyFont="1" applyFill="1" applyAlignment="1">
      <alignment horizontal="center" vertical="center"/>
    </xf>
    <xf numFmtId="0" fontId="5" fillId="2" borderId="0" xfId="4" applyFont="1" applyFill="1" applyAlignment="1">
      <alignment horizontal="right" vertical="center"/>
    </xf>
    <xf numFmtId="0" fontId="5" fillId="2" borderId="0" xfId="4" applyFont="1" applyFill="1" applyAlignment="1">
      <alignment horizontal="right"/>
    </xf>
    <xf numFmtId="2" fontId="5" fillId="2" borderId="0" xfId="1" applyNumberFormat="1" applyFont="1" applyFill="1"/>
    <xf numFmtId="0" fontId="6" fillId="0" borderId="0" xfId="4" applyFont="1"/>
    <xf numFmtId="0" fontId="6" fillId="3" borderId="1" xfId="4" applyFont="1" applyFill="1" applyBorder="1" applyAlignment="1">
      <alignment horizontal="center" vertical="center"/>
    </xf>
    <xf numFmtId="0" fontId="6" fillId="0" borderId="0" xfId="4" applyFont="1" applyAlignment="1">
      <alignment vertical="center"/>
    </xf>
    <xf numFmtId="0" fontId="6" fillId="4" borderId="7" xfId="4" applyFont="1" applyFill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top" wrapText="1"/>
    </xf>
    <xf numFmtId="0" fontId="6" fillId="0" borderId="2" xfId="4" applyFont="1" applyBorder="1" applyAlignment="1">
      <alignment horizontal="left" vertical="center" wrapText="1"/>
    </xf>
    <xf numFmtId="0" fontId="5" fillId="0" borderId="2" xfId="4" applyFont="1" applyBorder="1"/>
    <xf numFmtId="165" fontId="6" fillId="0" borderId="2" xfId="5" applyNumberFormat="1" applyFont="1" applyFill="1" applyBorder="1" applyAlignment="1">
      <alignment horizontal="right" vertical="center"/>
    </xf>
    <xf numFmtId="165" fontId="6" fillId="0" borderId="2" xfId="5" applyNumberFormat="1" applyFont="1" applyFill="1" applyBorder="1" applyAlignment="1">
      <alignment vertical="center"/>
    </xf>
    <xf numFmtId="165" fontId="6" fillId="0" borderId="2" xfId="1" applyNumberFormat="1" applyFont="1" applyFill="1" applyBorder="1" applyAlignment="1">
      <alignment vertical="center"/>
    </xf>
    <xf numFmtId="0" fontId="5" fillId="0" borderId="2" xfId="4" applyFont="1" applyBorder="1" applyAlignment="1">
      <alignment vertical="top"/>
    </xf>
    <xf numFmtId="165" fontId="5" fillId="0" borderId="2" xfId="5" applyNumberFormat="1" applyFont="1" applyFill="1" applyBorder="1" applyAlignment="1">
      <alignment horizontal="center" vertical="center"/>
    </xf>
    <xf numFmtId="166" fontId="6" fillId="0" borderId="2" xfId="2" applyFont="1" applyFill="1" applyBorder="1" applyAlignment="1">
      <alignment vertical="center"/>
    </xf>
    <xf numFmtId="0" fontId="5" fillId="0" borderId="2" xfId="5" applyNumberFormat="1" applyFont="1" applyFill="1" applyBorder="1" applyAlignment="1">
      <alignment horizontal="center" vertical="center"/>
    </xf>
    <xf numFmtId="0" fontId="6" fillId="0" borderId="2" xfId="5" applyNumberFormat="1" applyFont="1" applyFill="1" applyBorder="1" applyAlignment="1">
      <alignment vertical="center"/>
    </xf>
    <xf numFmtId="0" fontId="6" fillId="0" borderId="2" xfId="1" applyNumberFormat="1" applyFont="1" applyFill="1" applyBorder="1" applyAlignment="1">
      <alignment vertical="center"/>
    </xf>
    <xf numFmtId="9" fontId="5" fillId="0" borderId="2" xfId="3" applyFont="1" applyFill="1" applyBorder="1" applyAlignment="1">
      <alignment vertical="top"/>
    </xf>
    <xf numFmtId="2" fontId="6" fillId="0" borderId="2" xfId="4" applyNumberFormat="1" applyFont="1" applyBorder="1" applyAlignment="1">
      <alignment horizontal="center" vertical="center"/>
    </xf>
    <xf numFmtId="2" fontId="6" fillId="0" borderId="2" xfId="5" applyNumberFormat="1" applyFont="1" applyFill="1" applyBorder="1" applyAlignment="1">
      <alignment horizontal="center" vertical="center"/>
    </xf>
    <xf numFmtId="165" fontId="5" fillId="0" borderId="0" xfId="4" applyNumberFormat="1" applyFont="1"/>
    <xf numFmtId="0" fontId="6" fillId="0" borderId="2" xfId="4" applyFont="1" applyBorder="1" applyAlignment="1">
      <alignment horizontal="center" vertical="center" wrapText="1"/>
    </xf>
    <xf numFmtId="165" fontId="6" fillId="0" borderId="2" xfId="5" applyNumberFormat="1" applyFont="1" applyFill="1" applyBorder="1" applyAlignment="1">
      <alignment horizontal="center" vertical="center"/>
    </xf>
    <xf numFmtId="9" fontId="6" fillId="0" borderId="2" xfId="4" applyNumberFormat="1" applyFont="1" applyBorder="1" applyAlignment="1">
      <alignment horizontal="center" vertical="center" wrapText="1"/>
    </xf>
    <xf numFmtId="2" fontId="6" fillId="0" borderId="2" xfId="4" applyNumberFormat="1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left" vertical="center" wrapText="1"/>
    </xf>
    <xf numFmtId="0" fontId="5" fillId="0" borderId="2" xfId="4" applyFont="1" applyBorder="1" applyAlignment="1">
      <alignment horizontal="center" vertical="center"/>
    </xf>
    <xf numFmtId="165" fontId="5" fillId="0" borderId="2" xfId="5" applyNumberFormat="1" applyFont="1" applyFill="1" applyBorder="1" applyAlignment="1">
      <alignment vertical="center"/>
    </xf>
    <xf numFmtId="3" fontId="5" fillId="0" borderId="2" xfId="5" applyNumberFormat="1" applyFont="1" applyFill="1" applyBorder="1" applyAlignment="1">
      <alignment vertical="center"/>
    </xf>
    <xf numFmtId="41" fontId="5" fillId="0" borderId="2" xfId="5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vertical="center"/>
    </xf>
    <xf numFmtId="1" fontId="5" fillId="0" borderId="2" xfId="4" applyNumberFormat="1" applyFont="1" applyBorder="1" applyAlignment="1">
      <alignment horizontal="center" vertical="center"/>
    </xf>
    <xf numFmtId="2" fontId="5" fillId="0" borderId="2" xfId="4" applyNumberFormat="1" applyFont="1" applyBorder="1" applyAlignment="1">
      <alignment horizontal="center" vertical="center"/>
    </xf>
    <xf numFmtId="166" fontId="5" fillId="0" borderId="2" xfId="2" applyFont="1" applyFill="1" applyBorder="1" applyAlignment="1">
      <alignment horizontal="center" vertical="center"/>
    </xf>
    <xf numFmtId="0" fontId="5" fillId="0" borderId="2" xfId="4" quotePrefix="1" applyFont="1" applyBorder="1" applyAlignment="1">
      <alignment horizontal="center" vertical="center"/>
    </xf>
    <xf numFmtId="0" fontId="5" fillId="0" borderId="2" xfId="4" quotePrefix="1" applyFont="1" applyBorder="1" applyAlignment="1">
      <alignment horizontal="right" vertical="center"/>
    </xf>
    <xf numFmtId="0" fontId="5" fillId="0" borderId="2" xfId="4" quotePrefix="1" applyFont="1" applyBorder="1" applyAlignment="1">
      <alignment vertical="center"/>
    </xf>
    <xf numFmtId="0" fontId="5" fillId="0" borderId="2" xfId="1" applyNumberFormat="1" applyFont="1" applyFill="1" applyBorder="1" applyAlignment="1">
      <alignment vertical="center"/>
    </xf>
    <xf numFmtId="2" fontId="6" fillId="6" borderId="2" xfId="1" applyNumberFormat="1" applyFont="1" applyFill="1" applyBorder="1" applyAlignment="1">
      <alignment horizontal="center" vertical="center"/>
    </xf>
    <xf numFmtId="0" fontId="5" fillId="6" borderId="2" xfId="4" applyFont="1" applyFill="1" applyBorder="1" applyAlignment="1">
      <alignment vertical="top"/>
    </xf>
    <xf numFmtId="2" fontId="6" fillId="6" borderId="0" xfId="1" applyNumberFormat="1" applyFont="1" applyFill="1" applyAlignment="1">
      <alignment horizontal="center" vertical="center"/>
    </xf>
    <xf numFmtId="0" fontId="5" fillId="6" borderId="2" xfId="4" applyFont="1" applyFill="1" applyBorder="1"/>
    <xf numFmtId="0" fontId="5" fillId="6" borderId="2" xfId="4" applyFont="1" applyFill="1" applyBorder="1" applyAlignment="1">
      <alignment horizontal="center" vertical="center"/>
    </xf>
    <xf numFmtId="167" fontId="6" fillId="0" borderId="2" xfId="4" applyNumberFormat="1" applyFont="1" applyBorder="1" applyAlignment="1">
      <alignment horizontal="center" vertical="center" wrapText="1"/>
    </xf>
    <xf numFmtId="166" fontId="6" fillId="0" borderId="2" xfId="5" applyNumberFormat="1" applyFont="1" applyFill="1" applyBorder="1" applyAlignment="1">
      <alignment horizontal="right" vertical="center"/>
    </xf>
    <xf numFmtId="166" fontId="6" fillId="0" borderId="2" xfId="5" applyNumberFormat="1" applyFont="1" applyFill="1" applyBorder="1" applyAlignment="1">
      <alignment vertical="center"/>
    </xf>
    <xf numFmtId="1" fontId="6" fillId="0" borderId="2" xfId="4" applyNumberFormat="1" applyFont="1" applyBorder="1" applyAlignment="1">
      <alignment horizontal="center" vertical="center"/>
    </xf>
    <xf numFmtId="166" fontId="5" fillId="0" borderId="2" xfId="5" applyNumberFormat="1" applyFont="1" applyFill="1" applyBorder="1" applyAlignment="1">
      <alignment vertical="center"/>
    </xf>
    <xf numFmtId="41" fontId="5" fillId="0" borderId="2" xfId="5" applyNumberFormat="1" applyFont="1" applyFill="1" applyBorder="1" applyAlignment="1">
      <alignment vertical="center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2" fontId="6" fillId="0" borderId="2" xfId="3" applyNumberFormat="1" applyFont="1" applyFill="1" applyBorder="1" applyAlignment="1">
      <alignment horizontal="center" vertical="center" wrapText="1"/>
    </xf>
    <xf numFmtId="0" fontId="6" fillId="0" borderId="2" xfId="4" applyFont="1" applyBorder="1"/>
    <xf numFmtId="9" fontId="5" fillId="0" borderId="2" xfId="0" applyNumberFormat="1" applyFont="1" applyBorder="1" applyAlignment="1">
      <alignment horizontal="center" vertical="center" wrapText="1"/>
    </xf>
    <xf numFmtId="3" fontId="5" fillId="0" borderId="2" xfId="4" applyNumberFormat="1" applyFont="1" applyBorder="1" applyAlignment="1">
      <alignment horizontal="center" vertical="center" wrapText="1"/>
    </xf>
    <xf numFmtId="166" fontId="5" fillId="0" borderId="2" xfId="5" applyNumberFormat="1" applyFont="1" applyFill="1" applyBorder="1" applyAlignment="1">
      <alignment horizontal="right" vertical="center"/>
    </xf>
    <xf numFmtId="4" fontId="5" fillId="0" borderId="2" xfId="4" applyNumberFormat="1" applyFont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2" fontId="6" fillId="0" borderId="2" xfId="4" quotePrefix="1" applyNumberFormat="1" applyFont="1" applyBorder="1" applyAlignment="1">
      <alignment horizontal="center" vertical="center"/>
    </xf>
    <xf numFmtId="0" fontId="6" fillId="0" borderId="2" xfId="5" applyNumberFormat="1" applyFont="1" applyFill="1" applyBorder="1" applyAlignment="1">
      <alignment horizontal="center" vertical="center"/>
    </xf>
    <xf numFmtId="166" fontId="6" fillId="0" borderId="2" xfId="2" applyFont="1" applyFill="1" applyBorder="1" applyAlignment="1">
      <alignment horizontal="center" vertical="center"/>
    </xf>
    <xf numFmtId="0" fontId="6" fillId="0" borderId="2" xfId="4" quotePrefix="1" applyFont="1" applyBorder="1" applyAlignment="1">
      <alignment horizontal="center" vertical="center"/>
    </xf>
    <xf numFmtId="166" fontId="5" fillId="0" borderId="2" xfId="2" quotePrefix="1" applyFont="1" applyFill="1" applyBorder="1" applyAlignment="1">
      <alignment horizontal="center" vertical="center"/>
    </xf>
    <xf numFmtId="3" fontId="5" fillId="0" borderId="0" xfId="4" applyNumberFormat="1" applyFont="1" applyAlignment="1">
      <alignment vertical="center"/>
    </xf>
    <xf numFmtId="166" fontId="5" fillId="0" borderId="2" xfId="2" applyFont="1" applyFill="1" applyBorder="1" applyAlignment="1">
      <alignment vertical="center"/>
    </xf>
    <xf numFmtId="0" fontId="5" fillId="0" borderId="2" xfId="5" applyNumberFormat="1" applyFont="1" applyFill="1" applyBorder="1" applyAlignment="1">
      <alignment horizontal="center" vertical="center" wrapText="1"/>
    </xf>
    <xf numFmtId="1" fontId="5" fillId="0" borderId="0" xfId="4" applyNumberFormat="1" applyFont="1"/>
    <xf numFmtId="0" fontId="5" fillId="0" borderId="2" xfId="5" applyNumberFormat="1" applyFont="1" applyFill="1" applyBorder="1" applyAlignment="1">
      <alignment vertical="center"/>
    </xf>
    <xf numFmtId="0" fontId="5" fillId="0" borderId="2" xfId="4" quotePrefix="1" applyFont="1" applyBorder="1" applyAlignment="1">
      <alignment horizontal="center" vertical="center" wrapText="1"/>
    </xf>
    <xf numFmtId="166" fontId="5" fillId="0" borderId="2" xfId="5" applyNumberFormat="1" applyFont="1" applyFill="1" applyBorder="1" applyAlignment="1">
      <alignment horizontal="center" vertical="center"/>
    </xf>
    <xf numFmtId="2" fontId="6" fillId="4" borderId="2" xfId="1" applyNumberFormat="1" applyFont="1" applyFill="1" applyBorder="1" applyAlignment="1">
      <alignment horizontal="center" vertical="center"/>
    </xf>
    <xf numFmtId="0" fontId="5" fillId="4" borderId="2" xfId="4" applyFont="1" applyFill="1" applyBorder="1" applyAlignment="1">
      <alignment vertical="top"/>
    </xf>
    <xf numFmtId="2" fontId="6" fillId="4" borderId="0" xfId="1" applyNumberFormat="1" applyFont="1" applyFill="1" applyAlignment="1">
      <alignment horizontal="center" vertical="center"/>
    </xf>
    <xf numFmtId="0" fontId="5" fillId="4" borderId="2" xfId="4" applyFont="1" applyFill="1" applyBorder="1"/>
    <xf numFmtId="0" fontId="5" fillId="4" borderId="2" xfId="4" applyFont="1" applyFill="1" applyBorder="1" applyAlignment="1">
      <alignment horizontal="center" vertical="center"/>
    </xf>
    <xf numFmtId="0" fontId="6" fillId="0" borderId="2" xfId="4" quotePrefix="1" applyFont="1" applyBorder="1" applyAlignment="1">
      <alignment horizontal="center" vertical="center" wrapText="1"/>
    </xf>
    <xf numFmtId="0" fontId="5" fillId="0" borderId="2" xfId="5" quotePrefix="1" applyNumberFormat="1" applyFont="1" applyFill="1" applyBorder="1" applyAlignment="1">
      <alignment horizontal="center" vertical="center"/>
    </xf>
    <xf numFmtId="2" fontId="5" fillId="0" borderId="2" xfId="4" applyNumberFormat="1" applyFont="1" applyBorder="1"/>
    <xf numFmtId="0" fontId="6" fillId="0" borderId="2" xfId="5" quotePrefix="1" applyNumberFormat="1" applyFont="1" applyFill="1" applyBorder="1" applyAlignment="1">
      <alignment horizontal="center" vertical="center"/>
    </xf>
    <xf numFmtId="0" fontId="6" fillId="0" borderId="2" xfId="2" quotePrefix="1" applyNumberFormat="1" applyFont="1" applyFill="1" applyBorder="1" applyAlignment="1">
      <alignment horizontal="center" vertical="center"/>
    </xf>
    <xf numFmtId="3" fontId="5" fillId="0" borderId="2" xfId="4" quotePrefix="1" applyNumberFormat="1" applyFont="1" applyBorder="1" applyAlignment="1">
      <alignment horizontal="right" vertical="center"/>
    </xf>
    <xf numFmtId="166" fontId="5" fillId="0" borderId="2" xfId="4" quotePrefix="1" applyNumberFormat="1" applyFont="1" applyBorder="1" applyAlignment="1">
      <alignment horizontal="center" vertical="center"/>
    </xf>
    <xf numFmtId="0" fontId="6" fillId="0" borderId="2" xfId="2" quotePrefix="1" applyNumberFormat="1" applyFont="1" applyFill="1" applyBorder="1" applyAlignment="1">
      <alignment horizontal="right" vertical="center"/>
    </xf>
    <xf numFmtId="0" fontId="6" fillId="0" borderId="2" xfId="5" applyNumberFormat="1" applyFont="1" applyFill="1" applyBorder="1" applyAlignment="1">
      <alignment horizontal="right" vertical="center"/>
    </xf>
    <xf numFmtId="166" fontId="6" fillId="0" borderId="2" xfId="2" quotePrefix="1" applyFont="1" applyFill="1" applyBorder="1" applyAlignment="1">
      <alignment horizontal="right" vertical="center"/>
    </xf>
    <xf numFmtId="0" fontId="5" fillId="0" borderId="2" xfId="5" applyNumberFormat="1" applyFont="1" applyFill="1" applyBorder="1" applyAlignment="1">
      <alignment horizontal="right" vertical="center"/>
    </xf>
    <xf numFmtId="9" fontId="6" fillId="0" borderId="2" xfId="4" applyNumberFormat="1" applyFont="1" applyBorder="1" applyAlignment="1">
      <alignment horizontal="left" vertical="center" wrapText="1"/>
    </xf>
    <xf numFmtId="0" fontId="5" fillId="0" borderId="2" xfId="2" quotePrefix="1" applyNumberFormat="1" applyFont="1" applyFill="1" applyBorder="1" applyAlignment="1">
      <alignment horizontal="center" vertical="center"/>
    </xf>
    <xf numFmtId="165" fontId="6" fillId="0" borderId="2" xfId="4" quotePrefix="1" applyNumberFormat="1" applyFont="1" applyBorder="1" applyAlignment="1">
      <alignment horizontal="center" vertical="center"/>
    </xf>
    <xf numFmtId="168" fontId="6" fillId="0" borderId="2" xfId="4" applyNumberFormat="1" applyFont="1" applyBorder="1" applyAlignment="1">
      <alignment horizontal="center" vertical="center"/>
    </xf>
    <xf numFmtId="9" fontId="5" fillId="0" borderId="2" xfId="4" applyNumberFormat="1" applyFont="1" applyBorder="1" applyAlignment="1">
      <alignment horizontal="center" vertical="center" wrapText="1"/>
    </xf>
    <xf numFmtId="166" fontId="6" fillId="0" borderId="2" xfId="4" quotePrefix="1" applyNumberFormat="1" applyFont="1" applyBorder="1" applyAlignment="1">
      <alignment horizontal="right" vertical="center"/>
    </xf>
    <xf numFmtId="166" fontId="6" fillId="0" borderId="2" xfId="4" quotePrefix="1" applyNumberFormat="1" applyFont="1" applyBorder="1" applyAlignment="1">
      <alignment horizontal="center" vertical="center"/>
    </xf>
    <xf numFmtId="0" fontId="6" fillId="0" borderId="2" xfId="4" quotePrefix="1" applyFont="1" applyBorder="1" applyAlignment="1">
      <alignment horizontal="right" vertical="center"/>
    </xf>
    <xf numFmtId="1" fontId="6" fillId="0" borderId="2" xfId="1" applyNumberFormat="1" applyFont="1" applyFill="1" applyBorder="1" applyAlignment="1">
      <alignment vertical="center"/>
    </xf>
    <xf numFmtId="1" fontId="5" fillId="0" borderId="2" xfId="1" applyNumberFormat="1" applyFont="1" applyFill="1" applyBorder="1" applyAlignment="1">
      <alignment vertical="center"/>
    </xf>
    <xf numFmtId="41" fontId="6" fillId="0" borderId="2" xfId="4" quotePrefix="1" applyNumberFormat="1" applyFont="1" applyBorder="1" applyAlignment="1">
      <alignment horizontal="right" vertical="center"/>
    </xf>
    <xf numFmtId="41" fontId="6" fillId="0" borderId="2" xfId="4" quotePrefix="1" applyNumberFormat="1" applyFont="1" applyBorder="1" applyAlignment="1">
      <alignment horizontal="center" vertical="center"/>
    </xf>
    <xf numFmtId="0" fontId="5" fillId="0" borderId="2" xfId="2" applyNumberFormat="1" applyFont="1" applyFill="1" applyBorder="1" applyAlignment="1">
      <alignment vertical="center"/>
    </xf>
    <xf numFmtId="165" fontId="5" fillId="0" borderId="2" xfId="4" quotePrefix="1" applyNumberFormat="1" applyFont="1" applyBorder="1" applyAlignment="1">
      <alignment horizontal="center" vertical="center"/>
    </xf>
    <xf numFmtId="0" fontId="5" fillId="0" borderId="2" xfId="4" quotePrefix="1" applyFont="1" applyBorder="1" applyAlignment="1">
      <alignment horizontal="left" vertical="center" wrapText="1"/>
    </xf>
    <xf numFmtId="41" fontId="5" fillId="0" borderId="2" xfId="4" quotePrefix="1" applyNumberFormat="1" applyFont="1" applyBorder="1" applyAlignment="1">
      <alignment horizontal="center" vertical="center"/>
    </xf>
    <xf numFmtId="3" fontId="5" fillId="0" borderId="2" xfId="4" quotePrefix="1" applyNumberFormat="1" applyFont="1" applyBorder="1" applyAlignment="1">
      <alignment vertical="center"/>
    </xf>
    <xf numFmtId="166" fontId="6" fillId="0" borderId="2" xfId="5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3" fontId="5" fillId="0" borderId="2" xfId="4" quotePrefix="1" applyNumberFormat="1" applyFont="1" applyBorder="1" applyAlignment="1">
      <alignment horizontal="center" vertical="center"/>
    </xf>
    <xf numFmtId="2" fontId="6" fillId="5" borderId="2" xfId="1" applyNumberFormat="1" applyFont="1" applyFill="1" applyBorder="1" applyAlignment="1">
      <alignment horizontal="center" vertical="center"/>
    </xf>
    <xf numFmtId="0" fontId="5" fillId="5" borderId="2" xfId="4" applyFont="1" applyFill="1" applyBorder="1" applyAlignment="1">
      <alignment vertical="top"/>
    </xf>
    <xf numFmtId="0" fontId="5" fillId="5" borderId="2" xfId="4" applyFont="1" applyFill="1" applyBorder="1"/>
    <xf numFmtId="9" fontId="6" fillId="5" borderId="2" xfId="3" applyFont="1" applyFill="1" applyBorder="1" applyAlignment="1">
      <alignment horizontal="center" vertical="center"/>
    </xf>
    <xf numFmtId="0" fontId="6" fillId="5" borderId="2" xfId="4" applyFont="1" applyFill="1" applyBorder="1" applyAlignment="1">
      <alignment horizontal="center" vertical="center"/>
    </xf>
    <xf numFmtId="0" fontId="5" fillId="5" borderId="2" xfId="4" applyFont="1" applyFill="1" applyBorder="1" applyAlignment="1">
      <alignment horizontal="center" vertical="center"/>
    </xf>
    <xf numFmtId="0" fontId="5" fillId="2" borderId="0" xfId="4" applyFont="1" applyFill="1" applyAlignment="1">
      <alignment horizontal="center"/>
    </xf>
    <xf numFmtId="0" fontId="9" fillId="7" borderId="2" xfId="0" applyFont="1" applyFill="1" applyBorder="1" applyAlignment="1">
      <alignment horizontal="center" vertical="center" readingOrder="1"/>
    </xf>
    <xf numFmtId="0" fontId="10" fillId="7" borderId="2" xfId="4" applyFont="1" applyFill="1" applyBorder="1" applyAlignment="1">
      <alignment horizontal="center"/>
    </xf>
    <xf numFmtId="0" fontId="7" fillId="0" borderId="2" xfId="4" applyFont="1" applyBorder="1"/>
    <xf numFmtId="0" fontId="8" fillId="0" borderId="0" xfId="4" applyFont="1" applyAlignment="1">
      <alignment vertical="top"/>
    </xf>
    <xf numFmtId="0" fontId="8" fillId="0" borderId="0" xfId="4" applyFont="1" applyAlignment="1">
      <alignment vertical="center"/>
    </xf>
    <xf numFmtId="0" fontId="6" fillId="0" borderId="1" xfId="4" applyFont="1" applyBorder="1" applyAlignment="1">
      <alignment wrapText="1"/>
    </xf>
    <xf numFmtId="0" fontId="6" fillId="0" borderId="2" xfId="4" applyFont="1" applyBorder="1" applyAlignment="1">
      <alignment horizontal="center"/>
    </xf>
    <xf numFmtId="0" fontId="6" fillId="0" borderId="2" xfId="4" applyFont="1" applyBorder="1" applyAlignment="1">
      <alignment vertical="top"/>
    </xf>
    <xf numFmtId="1" fontId="6" fillId="0" borderId="2" xfId="3" applyNumberFormat="1" applyFont="1" applyFill="1" applyBorder="1" applyAlignment="1">
      <alignment vertical="top"/>
    </xf>
    <xf numFmtId="0" fontId="7" fillId="0" borderId="0" xfId="4" applyFont="1"/>
    <xf numFmtId="0" fontId="7" fillId="0" borderId="0" xfId="4" quotePrefix="1" applyFont="1"/>
    <xf numFmtId="0" fontId="11" fillId="0" borderId="0" xfId="4" applyFont="1"/>
    <xf numFmtId="0" fontId="7" fillId="0" borderId="0" xfId="4" applyFont="1" applyAlignment="1">
      <alignment vertical="center"/>
    </xf>
    <xf numFmtId="164" fontId="7" fillId="0" borderId="0" xfId="5" applyFont="1" applyAlignment="1">
      <alignment vertical="center"/>
    </xf>
    <xf numFmtId="0" fontId="11" fillId="0" borderId="0" xfId="4" quotePrefix="1" applyFont="1"/>
    <xf numFmtId="166" fontId="7" fillId="0" borderId="0" xfId="2" applyFont="1" applyFill="1" applyBorder="1" applyAlignment="1">
      <alignment horizontal="center" vertical="center"/>
    </xf>
    <xf numFmtId="166" fontId="7" fillId="0" borderId="0" xfId="2" applyFont="1" applyBorder="1" applyAlignment="1">
      <alignment vertical="center"/>
    </xf>
    <xf numFmtId="0" fontId="12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12" fillId="0" borderId="0" xfId="4" applyFont="1" applyAlignment="1">
      <alignment horizontal="center" vertical="center"/>
    </xf>
    <xf numFmtId="0" fontId="12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7" fillId="0" borderId="0" xfId="4" quotePrefix="1" applyFont="1" applyAlignment="1">
      <alignment horizontal="center"/>
    </xf>
    <xf numFmtId="0" fontId="5" fillId="0" borderId="2" xfId="4" applyFont="1" applyBorder="1" applyAlignment="1">
      <alignment wrapText="1"/>
    </xf>
    <xf numFmtId="166" fontId="7" fillId="0" borderId="0" xfId="2" applyFont="1" applyBorder="1" applyAlignment="1">
      <alignment horizontal="center" vertical="center"/>
    </xf>
    <xf numFmtId="0" fontId="6" fillId="4" borderId="5" xfId="4" applyFont="1" applyFill="1" applyBorder="1" applyAlignment="1">
      <alignment horizontal="center" vertical="center"/>
    </xf>
    <xf numFmtId="0" fontId="6" fillId="4" borderId="2" xfId="4" applyFont="1" applyFill="1" applyBorder="1" applyAlignment="1">
      <alignment horizontal="center" vertical="center"/>
    </xf>
    <xf numFmtId="0" fontId="6" fillId="3" borderId="2" xfId="4" applyFont="1" applyFill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3" xfId="4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3" borderId="1" xfId="4" applyFont="1" applyFill="1" applyBorder="1" applyAlignment="1">
      <alignment horizontal="center" vertical="center" wrapText="1"/>
    </xf>
    <xf numFmtId="0" fontId="6" fillId="0" borderId="0" xfId="4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4" fillId="0" borderId="2" xfId="4" applyFont="1" applyBorder="1" applyAlignment="1">
      <alignment wrapText="1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14" fillId="0" borderId="2" xfId="4" applyFont="1" applyBorder="1"/>
    <xf numFmtId="0" fontId="14" fillId="0" borderId="2" xfId="4" applyFont="1" applyBorder="1" applyAlignment="1">
      <alignment horizontal="left" vertical="center"/>
    </xf>
    <xf numFmtId="0" fontId="14" fillId="0" borderId="2" xfId="4" applyFont="1" applyBorder="1" applyAlignment="1">
      <alignment vertical="center"/>
    </xf>
    <xf numFmtId="10" fontId="14" fillId="0" borderId="2" xfId="4" applyNumberFormat="1" applyFont="1" applyBorder="1" applyAlignment="1">
      <alignment horizontal="center" vertical="center"/>
    </xf>
    <xf numFmtId="10" fontId="14" fillId="0" borderId="2" xfId="4" applyNumberFormat="1" applyFont="1" applyBorder="1" applyAlignment="1">
      <alignment horizontal="center"/>
    </xf>
    <xf numFmtId="0" fontId="6" fillId="0" borderId="5" xfId="4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165" fontId="5" fillId="0" borderId="2" xfId="1" quotePrefix="1" applyNumberFormat="1" applyFont="1" applyBorder="1" applyAlignment="1">
      <alignment horizontal="center" vertical="center"/>
    </xf>
    <xf numFmtId="0" fontId="6" fillId="2" borderId="2" xfId="4" applyFont="1" applyFill="1" applyBorder="1" applyAlignment="1">
      <alignment horizontal="left" vertical="center" wrapText="1"/>
    </xf>
    <xf numFmtId="0" fontId="5" fillId="0" borderId="2" xfId="4" quotePrefix="1" applyFont="1" applyBorder="1" applyAlignment="1">
      <alignment horizontal="center" vertical="top"/>
    </xf>
    <xf numFmtId="165" fontId="5" fillId="0" borderId="2" xfId="5" applyNumberFormat="1" applyFont="1" applyFill="1" applyBorder="1" applyAlignment="1">
      <alignment horizontal="center" vertical="top" wrapText="1"/>
    </xf>
    <xf numFmtId="0" fontId="5" fillId="0" borderId="2" xfId="4" quotePrefix="1" applyFont="1" applyBorder="1" applyAlignment="1">
      <alignment horizontal="center" vertical="top" wrapText="1"/>
    </xf>
    <xf numFmtId="0" fontId="10" fillId="7" borderId="2" xfId="4" applyFont="1" applyFill="1" applyBorder="1"/>
    <xf numFmtId="166" fontId="5" fillId="0" borderId="2" xfId="0" applyNumberFormat="1" applyFont="1" applyBorder="1" applyAlignment="1">
      <alignment vertical="center"/>
    </xf>
    <xf numFmtId="166" fontId="5" fillId="0" borderId="2" xfId="0" applyNumberFormat="1" applyFont="1" applyBorder="1" applyAlignment="1">
      <alignment vertical="center" wrapText="1"/>
    </xf>
    <xf numFmtId="0" fontId="6" fillId="0" borderId="2" xfId="4" applyFont="1" applyBorder="1" applyAlignment="1">
      <alignment vertical="center" wrapText="1"/>
    </xf>
    <xf numFmtId="166" fontId="6" fillId="0" borderId="2" xfId="0" applyNumberFormat="1" applyFont="1" applyBorder="1" applyAlignment="1">
      <alignment vertical="center" wrapText="1"/>
    </xf>
    <xf numFmtId="166" fontId="5" fillId="0" borderId="2" xfId="0" quotePrefix="1" applyNumberFormat="1" applyFont="1" applyBorder="1" applyAlignment="1">
      <alignment vertical="center" wrapText="1"/>
    </xf>
    <xf numFmtId="166" fontId="5" fillId="0" borderId="2" xfId="1" applyNumberFormat="1" applyFont="1" applyFill="1" applyBorder="1" applyAlignment="1">
      <alignment vertical="center"/>
    </xf>
    <xf numFmtId="166" fontId="6" fillId="0" borderId="2" xfId="1" applyNumberFormat="1" applyFont="1" applyFill="1" applyBorder="1" applyAlignment="1">
      <alignment vertical="center"/>
    </xf>
    <xf numFmtId="166" fontId="6" fillId="0" borderId="2" xfId="2" quotePrefix="1" applyFont="1" applyFill="1" applyBorder="1" applyAlignment="1">
      <alignment vertical="center"/>
    </xf>
    <xf numFmtId="0" fontId="5" fillId="0" borderId="2" xfId="1" applyNumberFormat="1" applyFont="1" applyFill="1" applyBorder="1" applyAlignment="1">
      <alignment vertical="center" wrapText="1"/>
    </xf>
    <xf numFmtId="166" fontId="5" fillId="0" borderId="2" xfId="1" applyNumberFormat="1" applyFont="1" applyFill="1" applyBorder="1" applyAlignment="1">
      <alignment vertical="center" wrapText="1"/>
    </xf>
    <xf numFmtId="0" fontId="6" fillId="0" borderId="2" xfId="4" quotePrefix="1" applyFont="1" applyBorder="1" applyAlignment="1">
      <alignment vertical="center"/>
    </xf>
    <xf numFmtId="0" fontId="6" fillId="0" borderId="2" xfId="2" quotePrefix="1" applyNumberFormat="1" applyFont="1" applyFill="1" applyBorder="1" applyAlignment="1">
      <alignment vertical="center"/>
    </xf>
    <xf numFmtId="0" fontId="5" fillId="0" borderId="0" xfId="4" applyFont="1" applyAlignment="1">
      <alignment vertical="center"/>
    </xf>
    <xf numFmtId="0" fontId="14" fillId="0" borderId="2" xfId="4" applyFont="1" applyBorder="1" applyAlignment="1">
      <alignment horizontal="center" vertical="center"/>
    </xf>
    <xf numFmtId="1" fontId="5" fillId="0" borderId="2" xfId="4" quotePrefix="1" applyNumberFormat="1" applyFont="1" applyBorder="1" applyAlignment="1">
      <alignment horizontal="right" vertical="center"/>
    </xf>
    <xf numFmtId="165" fontId="6" fillId="0" borderId="2" xfId="4" applyNumberFormat="1" applyFont="1" applyBorder="1" applyAlignment="1">
      <alignment horizontal="center" vertical="center"/>
    </xf>
    <xf numFmtId="166" fontId="5" fillId="0" borderId="2" xfId="4" applyNumberFormat="1" applyFont="1" applyBorder="1" applyAlignment="1">
      <alignment horizontal="left" vertical="center" wrapText="1"/>
    </xf>
    <xf numFmtId="165" fontId="6" fillId="0" borderId="2" xfId="1" quotePrefix="1" applyNumberFormat="1" applyFont="1" applyBorder="1" applyAlignment="1">
      <alignment vertical="center"/>
    </xf>
    <xf numFmtId="3" fontId="5" fillId="0" borderId="2" xfId="1" applyNumberFormat="1" applyFont="1" applyFill="1" applyBorder="1" applyAlignment="1">
      <alignment horizontal="center" vertical="center"/>
    </xf>
    <xf numFmtId="165" fontId="6" fillId="0" borderId="2" xfId="1" quotePrefix="1" applyNumberFormat="1" applyFont="1" applyFill="1" applyBorder="1" applyAlignment="1">
      <alignment vertical="center"/>
    </xf>
    <xf numFmtId="1" fontId="6" fillId="0" borderId="2" xfId="5" applyNumberFormat="1" applyFont="1" applyFill="1" applyBorder="1" applyAlignment="1">
      <alignment vertical="center"/>
    </xf>
    <xf numFmtId="3" fontId="5" fillId="0" borderId="2" xfId="4" applyNumberFormat="1" applyFont="1" applyBorder="1" applyAlignment="1">
      <alignment vertical="center"/>
    </xf>
    <xf numFmtId="0" fontId="10" fillId="7" borderId="2" xfId="0" applyFont="1" applyFill="1" applyBorder="1" applyAlignment="1">
      <alignment horizontal="center" vertical="center" readingOrder="1"/>
    </xf>
    <xf numFmtId="1" fontId="6" fillId="0" borderId="2" xfId="3" applyNumberFormat="1" applyFont="1" applyFill="1" applyBorder="1" applyAlignment="1">
      <alignment horizontal="center" vertical="center"/>
    </xf>
    <xf numFmtId="0" fontId="10" fillId="7" borderId="2" xfId="4" applyFont="1" applyFill="1" applyBorder="1" applyAlignment="1">
      <alignment horizontal="center" vertical="center"/>
    </xf>
    <xf numFmtId="0" fontId="5" fillId="0" borderId="2" xfId="4" applyFont="1" applyBorder="1" applyAlignment="1">
      <alignment vertical="center"/>
    </xf>
    <xf numFmtId="0" fontId="6" fillId="0" borderId="1" xfId="4" applyFont="1" applyBorder="1" applyAlignment="1">
      <alignment vertical="center" wrapText="1"/>
    </xf>
    <xf numFmtId="41" fontId="5" fillId="0" borderId="2" xfId="2" quotePrefix="1" applyNumberFormat="1" applyFont="1" applyFill="1" applyBorder="1" applyAlignment="1">
      <alignment horizontal="right" vertical="center"/>
    </xf>
    <xf numFmtId="41" fontId="5" fillId="0" borderId="2" xfId="0" quotePrefix="1" applyNumberFormat="1" applyFont="1" applyBorder="1" applyAlignment="1">
      <alignment horizontal="right" vertical="center"/>
    </xf>
    <xf numFmtId="41" fontId="5" fillId="0" borderId="2" xfId="1" applyNumberFormat="1" applyFont="1" applyFill="1" applyBorder="1" applyAlignment="1">
      <alignment horizontal="right" vertical="center"/>
    </xf>
    <xf numFmtId="165" fontId="6" fillId="0" borderId="2" xfId="1" quotePrefix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41" fontId="5" fillId="0" borderId="2" xfId="0" applyNumberFormat="1" applyFont="1" applyBorder="1" applyAlignment="1">
      <alignment horizontal="right" vertical="center"/>
    </xf>
    <xf numFmtId="41" fontId="6" fillId="0" borderId="2" xfId="5" applyNumberFormat="1" applyFont="1" applyFill="1" applyBorder="1" applyAlignment="1">
      <alignment horizontal="right" vertical="center"/>
    </xf>
    <xf numFmtId="166" fontId="5" fillId="0" borderId="2" xfId="1" applyNumberFormat="1" applyFont="1" applyFill="1" applyBorder="1" applyAlignment="1">
      <alignment horizontal="right" vertical="center" indent="2"/>
    </xf>
    <xf numFmtId="1" fontId="5" fillId="0" borderId="2" xfId="4" quotePrefix="1" applyNumberFormat="1" applyFont="1" applyBorder="1" applyAlignment="1">
      <alignment horizontal="center" vertical="center"/>
    </xf>
    <xf numFmtId="3" fontId="5" fillId="0" borderId="2" xfId="2" applyNumberFormat="1" applyFont="1" applyFill="1" applyBorder="1" applyAlignment="1">
      <alignment horizontal="right" vertical="center"/>
    </xf>
    <xf numFmtId="41" fontId="5" fillId="0" borderId="2" xfId="4" quotePrefix="1" applyNumberFormat="1" applyFont="1" applyBorder="1" applyAlignment="1">
      <alignment horizontal="right" vertical="center"/>
    </xf>
    <xf numFmtId="165" fontId="6" fillId="0" borderId="2" xfId="1" quotePrefix="1" applyNumberFormat="1" applyFont="1" applyBorder="1" applyAlignment="1">
      <alignment horizontal="right" vertical="center"/>
    </xf>
    <xf numFmtId="1" fontId="5" fillId="0" borderId="2" xfId="1" applyNumberFormat="1" applyFont="1" applyFill="1" applyBorder="1" applyAlignment="1">
      <alignment horizontal="center" vertical="center"/>
    </xf>
    <xf numFmtId="0" fontId="5" fillId="0" borderId="2" xfId="1" quotePrefix="1" applyNumberFormat="1" applyFont="1" applyBorder="1" applyAlignment="1">
      <alignment horizontal="right" vertical="center"/>
    </xf>
    <xf numFmtId="165" fontId="5" fillId="0" borderId="2" xfId="1" applyNumberFormat="1" applyFont="1" applyBorder="1" applyAlignment="1">
      <alignment horizontal="right" vertical="center" wrapText="1"/>
    </xf>
    <xf numFmtId="165" fontId="5" fillId="0" borderId="2" xfId="1" quotePrefix="1" applyNumberFormat="1" applyFont="1" applyFill="1" applyBorder="1" applyAlignment="1">
      <alignment horizontal="right" vertical="center"/>
    </xf>
    <xf numFmtId="165" fontId="5" fillId="0" borderId="2" xfId="1" quotePrefix="1" applyNumberFormat="1" applyFont="1" applyBorder="1" applyAlignment="1">
      <alignment vertical="center"/>
    </xf>
    <xf numFmtId="0" fontId="5" fillId="0" borderId="2" xfId="2" quotePrefix="1" applyNumberFormat="1" applyFont="1" applyFill="1" applyBorder="1" applyAlignment="1">
      <alignment vertical="center"/>
    </xf>
    <xf numFmtId="165" fontId="5" fillId="0" borderId="2" xfId="1" quotePrefix="1" applyNumberFormat="1" applyFont="1" applyBorder="1" applyAlignment="1">
      <alignment horizontal="right" vertical="center"/>
    </xf>
    <xf numFmtId="165" fontId="5" fillId="0" borderId="2" xfId="1" quotePrefix="1" applyNumberFormat="1" applyFont="1" applyFill="1" applyBorder="1" applyAlignment="1">
      <alignment horizontal="center" vertical="center"/>
    </xf>
    <xf numFmtId="0" fontId="6" fillId="2" borderId="2" xfId="4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/>
    </xf>
    <xf numFmtId="0" fontId="6" fillId="2" borderId="2" xfId="1" applyNumberFormat="1" applyFont="1" applyFill="1" applyBorder="1" applyAlignment="1">
      <alignment horizontal="center" vertical="center" wrapText="1"/>
    </xf>
    <xf numFmtId="0" fontId="5" fillId="2" borderId="2" xfId="2" quotePrefix="1" applyNumberFormat="1" applyFont="1" applyFill="1" applyBorder="1" applyAlignment="1">
      <alignment horizontal="center" vertical="center"/>
    </xf>
    <xf numFmtId="0" fontId="6" fillId="2" borderId="2" xfId="5" applyNumberFormat="1" applyFont="1" applyFill="1" applyBorder="1" applyAlignment="1">
      <alignment horizontal="center" vertical="center"/>
    </xf>
    <xf numFmtId="0" fontId="6" fillId="2" borderId="2" xfId="1" applyNumberFormat="1" applyFont="1" applyFill="1" applyBorder="1" applyAlignment="1">
      <alignment horizontal="center" vertical="center"/>
    </xf>
    <xf numFmtId="166" fontId="5" fillId="0" borderId="2" xfId="2" applyFont="1" applyBorder="1" applyAlignment="1">
      <alignment horizontal="center" vertical="center"/>
    </xf>
    <xf numFmtId="0" fontId="6" fillId="0" borderId="0" xfId="4" applyFont="1" applyAlignment="1">
      <alignment vertical="top" wrapText="1"/>
    </xf>
    <xf numFmtId="0" fontId="6" fillId="0" borderId="9" xfId="4" applyFont="1" applyBorder="1" applyAlignment="1">
      <alignment vertical="top" wrapText="1"/>
    </xf>
    <xf numFmtId="165" fontId="6" fillId="8" borderId="0" xfId="4" applyNumberFormat="1" applyFont="1" applyFill="1" applyAlignment="1">
      <alignment vertical="top" wrapText="1"/>
    </xf>
    <xf numFmtId="0" fontId="7" fillId="0" borderId="0" xfId="4" quotePrefix="1" applyFont="1" applyAlignment="1">
      <alignment horizontal="center" vertical="center"/>
    </xf>
    <xf numFmtId="0" fontId="15" fillId="0" borderId="0" xfId="4" applyFont="1" applyAlignment="1">
      <alignment vertical="top"/>
    </xf>
    <xf numFmtId="0" fontId="15" fillId="0" borderId="0" xfId="4" applyFont="1" applyAlignment="1">
      <alignment vertical="center"/>
    </xf>
    <xf numFmtId="0" fontId="14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165" fontId="16" fillId="0" borderId="2" xfId="1" applyNumberFormat="1" applyFont="1" applyBorder="1" applyAlignment="1">
      <alignment horizontal="center" vertical="center"/>
    </xf>
    <xf numFmtId="165" fontId="16" fillId="0" borderId="2" xfId="1" applyNumberFormat="1" applyFont="1" applyBorder="1" applyAlignment="1">
      <alignment vertical="center"/>
    </xf>
    <xf numFmtId="169" fontId="16" fillId="0" borderId="2" xfId="1" applyNumberFormat="1" applyFont="1" applyBorder="1" applyAlignment="1">
      <alignment horizontal="center" vertical="center"/>
    </xf>
    <xf numFmtId="169" fontId="16" fillId="0" borderId="2" xfId="1" applyNumberFormat="1" applyFont="1" applyBorder="1"/>
    <xf numFmtId="169" fontId="16" fillId="0" borderId="2" xfId="1" applyNumberFormat="1" applyFont="1" applyBorder="1" applyAlignment="1">
      <alignment vertical="center"/>
    </xf>
    <xf numFmtId="169" fontId="16" fillId="0" borderId="2" xfId="1" applyNumberFormat="1" applyFont="1" applyBorder="1" applyAlignment="1"/>
    <xf numFmtId="165" fontId="6" fillId="2" borderId="2" xfId="4" applyNumberFormat="1" applyFont="1" applyFill="1" applyBorder="1" applyAlignment="1">
      <alignment horizontal="center" vertical="center"/>
    </xf>
    <xf numFmtId="165" fontId="6" fillId="2" borderId="2" xfId="5" applyNumberFormat="1" applyFont="1" applyFill="1" applyBorder="1" applyAlignment="1">
      <alignment vertical="center"/>
    </xf>
    <xf numFmtId="166" fontId="5" fillId="2" borderId="2" xfId="0" applyNumberFormat="1" applyFont="1" applyFill="1" applyBorder="1" applyAlignment="1">
      <alignment vertical="center" wrapText="1"/>
    </xf>
    <xf numFmtId="166" fontId="5" fillId="2" borderId="2" xfId="1" applyNumberFormat="1" applyFont="1" applyFill="1" applyBorder="1" applyAlignment="1">
      <alignment vertical="center"/>
    </xf>
    <xf numFmtId="166" fontId="5" fillId="2" borderId="14" xfId="0" applyNumberFormat="1" applyFont="1" applyFill="1" applyBorder="1" applyAlignment="1">
      <alignment vertical="center" wrapText="1"/>
    </xf>
    <xf numFmtId="166" fontId="5" fillId="2" borderId="2" xfId="0" applyNumberFormat="1" applyFont="1" applyFill="1" applyBorder="1" applyAlignment="1">
      <alignment vertical="center"/>
    </xf>
    <xf numFmtId="166" fontId="6" fillId="2" borderId="2" xfId="5" applyNumberFormat="1" applyFont="1" applyFill="1" applyBorder="1" applyAlignment="1">
      <alignment vertical="center"/>
    </xf>
    <xf numFmtId="166" fontId="5" fillId="2" borderId="2" xfId="1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166" fontId="6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66" fontId="6" fillId="2" borderId="2" xfId="2" applyFont="1" applyFill="1" applyBorder="1" applyAlignment="1">
      <alignment vertical="center"/>
    </xf>
    <xf numFmtId="166" fontId="6" fillId="2" borderId="2" xfId="4" quotePrefix="1" applyNumberFormat="1" applyFont="1" applyFill="1" applyBorder="1" applyAlignment="1">
      <alignment vertical="center"/>
    </xf>
    <xf numFmtId="0" fontId="6" fillId="2" borderId="2" xfId="4" quotePrefix="1" applyFont="1" applyFill="1" applyBorder="1" applyAlignment="1">
      <alignment vertical="center"/>
    </xf>
    <xf numFmtId="166" fontId="6" fillId="2" borderId="2" xfId="2" quotePrefix="1" applyFont="1" applyFill="1" applyBorder="1" applyAlignment="1">
      <alignment vertical="center"/>
    </xf>
    <xf numFmtId="41" fontId="6" fillId="2" borderId="2" xfId="4" quotePrefix="1" applyNumberFormat="1" applyFont="1" applyFill="1" applyBorder="1" applyAlignment="1">
      <alignment vertical="center"/>
    </xf>
    <xf numFmtId="166" fontId="5" fillId="2" borderId="2" xfId="2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 wrapText="1"/>
    </xf>
    <xf numFmtId="0" fontId="6" fillId="2" borderId="2" xfId="5" applyNumberFormat="1" applyFont="1" applyFill="1" applyBorder="1" applyAlignment="1">
      <alignment vertical="center"/>
    </xf>
    <xf numFmtId="166" fontId="5" fillId="2" borderId="2" xfId="2" applyFont="1" applyFill="1" applyBorder="1" applyAlignment="1">
      <alignment vertical="center" wrapText="1"/>
    </xf>
    <xf numFmtId="0" fontId="5" fillId="2" borderId="2" xfId="2" applyNumberFormat="1" applyFont="1" applyFill="1" applyBorder="1" applyAlignment="1">
      <alignment vertical="center"/>
    </xf>
    <xf numFmtId="0" fontId="6" fillId="2" borderId="2" xfId="2" quotePrefix="1" applyNumberFormat="1" applyFont="1" applyFill="1" applyBorder="1" applyAlignment="1">
      <alignment vertical="center"/>
    </xf>
    <xf numFmtId="0" fontId="5" fillId="2" borderId="2" xfId="1" applyNumberFormat="1" applyFont="1" applyFill="1" applyBorder="1" applyAlignment="1">
      <alignment vertical="center" wrapText="1"/>
    </xf>
    <xf numFmtId="164" fontId="17" fillId="2" borderId="2" xfId="1" applyFont="1" applyFill="1" applyBorder="1" applyAlignment="1">
      <alignment vertical="center"/>
    </xf>
    <xf numFmtId="164" fontId="17" fillId="2" borderId="2" xfId="1" applyFont="1" applyFill="1" applyBorder="1" applyAlignment="1">
      <alignment horizontal="center" vertical="center"/>
    </xf>
    <xf numFmtId="165" fontId="17" fillId="2" borderId="2" xfId="1" applyNumberFormat="1" applyFont="1" applyFill="1" applyBorder="1" applyAlignment="1">
      <alignment horizontal="center" vertical="center"/>
    </xf>
    <xf numFmtId="165" fontId="18" fillId="0" borderId="2" xfId="1" quotePrefix="1" applyNumberFormat="1" applyFont="1" applyBorder="1" applyAlignment="1">
      <alignment horizontal="center" vertical="center"/>
    </xf>
    <xf numFmtId="169" fontId="17" fillId="0" borderId="2" xfId="1" applyNumberFormat="1" applyFont="1" applyBorder="1"/>
    <xf numFmtId="165" fontId="18" fillId="9" borderId="2" xfId="1" quotePrefix="1" applyNumberFormat="1" applyFont="1" applyFill="1" applyBorder="1" applyAlignment="1">
      <alignment horizontal="center" vertical="center"/>
    </xf>
    <xf numFmtId="165" fontId="19" fillId="0" borderId="0" xfId="1" applyNumberFormat="1" applyFont="1"/>
    <xf numFmtId="3" fontId="20" fillId="2" borderId="2" xfId="0" applyNumberFormat="1" applyFont="1" applyFill="1" applyBorder="1" applyAlignment="1">
      <alignment horizontal="center" vertical="center" wrapText="1"/>
    </xf>
    <xf numFmtId="3" fontId="17" fillId="2" borderId="2" xfId="2" applyNumberFormat="1" applyFont="1" applyFill="1" applyBorder="1" applyAlignment="1">
      <alignment horizontal="center" vertical="center"/>
    </xf>
    <xf numFmtId="169" fontId="21" fillId="9" borderId="2" xfId="1" applyNumberFormat="1" applyFont="1" applyFill="1" applyBorder="1" applyAlignment="1">
      <alignment horizontal="center" vertical="center"/>
    </xf>
    <xf numFmtId="41" fontId="22" fillId="0" borderId="2" xfId="0" applyNumberFormat="1" applyFont="1" applyBorder="1"/>
    <xf numFmtId="41" fontId="22" fillId="0" borderId="6" xfId="0" applyNumberFormat="1" applyFont="1" applyBorder="1" applyAlignment="1">
      <alignment vertical="center" wrapText="1"/>
    </xf>
    <xf numFmtId="165" fontId="23" fillId="0" borderId="2" xfId="0" applyNumberFormat="1" applyFont="1" applyBorder="1"/>
    <xf numFmtId="166" fontId="21" fillId="0" borderId="2" xfId="2" applyFont="1" applyBorder="1" applyAlignment="1">
      <alignment horizontal="center" vertical="center"/>
    </xf>
    <xf numFmtId="166" fontId="21" fillId="0" borderId="2" xfId="2" applyFont="1" applyBorder="1"/>
    <xf numFmtId="165" fontId="6" fillId="0" borderId="0" xfId="4" applyNumberFormat="1" applyFont="1" applyAlignment="1">
      <alignment horizontal="center" vertical="center"/>
    </xf>
    <xf numFmtId="169" fontId="5" fillId="0" borderId="2" xfId="1" applyNumberFormat="1" applyFont="1" applyFill="1" applyBorder="1" applyAlignment="1">
      <alignment horizontal="center" vertical="center"/>
    </xf>
    <xf numFmtId="3" fontId="0" fillId="0" borderId="0" xfId="0" applyNumberFormat="1"/>
    <xf numFmtId="165" fontId="5" fillId="9" borderId="2" xfId="1" applyNumberFormat="1" applyFont="1" applyFill="1" applyBorder="1" applyAlignment="1">
      <alignment horizontal="right" vertical="center"/>
    </xf>
    <xf numFmtId="0" fontId="5" fillId="9" borderId="2" xfId="1" applyNumberFormat="1" applyFont="1" applyFill="1" applyBorder="1" applyAlignment="1">
      <alignment vertical="center"/>
    </xf>
    <xf numFmtId="169" fontId="21" fillId="0" borderId="2" xfId="0" applyNumberFormat="1" applyFont="1" applyBorder="1"/>
    <xf numFmtId="0" fontId="21" fillId="0" borderId="2" xfId="0" applyFont="1" applyBorder="1"/>
    <xf numFmtId="170" fontId="21" fillId="0" borderId="2" xfId="0" applyNumberFormat="1" applyFont="1" applyBorder="1" applyAlignment="1">
      <alignment horizontal="right" vertical="center"/>
    </xf>
    <xf numFmtId="1" fontId="5" fillId="9" borderId="2" xfId="1" applyNumberFormat="1" applyFont="1" applyFill="1" applyBorder="1" applyAlignment="1">
      <alignment vertical="center"/>
    </xf>
    <xf numFmtId="0" fontId="5" fillId="9" borderId="2" xfId="2" applyNumberFormat="1" applyFont="1" applyFill="1" applyBorder="1" applyAlignment="1">
      <alignment vertical="center"/>
    </xf>
    <xf numFmtId="165" fontId="5" fillId="9" borderId="2" xfId="1" applyNumberFormat="1" applyFont="1" applyFill="1" applyBorder="1" applyAlignment="1">
      <alignment vertical="center"/>
    </xf>
    <xf numFmtId="165" fontId="6" fillId="2" borderId="0" xfId="4" applyNumberFormat="1" applyFont="1" applyFill="1" applyAlignment="1">
      <alignment vertical="top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4" borderId="2" xfId="0" applyFill="1" applyBorder="1"/>
    <xf numFmtId="0" fontId="24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5" fillId="0" borderId="0" xfId="4" applyNumberFormat="1" applyFont="1" applyAlignment="1">
      <alignment horizontal="center" vertical="center"/>
    </xf>
    <xf numFmtId="0" fontId="6" fillId="2" borderId="2" xfId="4" quotePrefix="1" applyFont="1" applyFill="1" applyBorder="1" applyAlignment="1">
      <alignment horizontal="center" vertical="center"/>
    </xf>
    <xf numFmtId="3" fontId="26" fillId="2" borderId="2" xfId="0" applyNumberFormat="1" applyFont="1" applyFill="1" applyBorder="1" applyAlignment="1">
      <alignment vertical="center"/>
    </xf>
    <xf numFmtId="0" fontId="26" fillId="0" borderId="2" xfId="0" applyFont="1" applyBorder="1" applyAlignment="1">
      <alignment vertical="center"/>
    </xf>
    <xf numFmtId="3" fontId="27" fillId="2" borderId="2" xfId="0" applyNumberFormat="1" applyFont="1" applyFill="1" applyBorder="1" applyAlignment="1">
      <alignment vertical="center"/>
    </xf>
    <xf numFmtId="0" fontId="26" fillId="0" borderId="2" xfId="0" applyFont="1" applyBorder="1" applyAlignment="1">
      <alignment horizontal="right" vertical="center" wrapText="1"/>
    </xf>
    <xf numFmtId="3" fontId="26" fillId="2" borderId="2" xfId="0" applyNumberFormat="1" applyFont="1" applyFill="1" applyBorder="1" applyAlignment="1">
      <alignment horizontal="right" vertical="center" wrapText="1"/>
    </xf>
    <xf numFmtId="3" fontId="26" fillId="2" borderId="2" xfId="0" applyNumberFormat="1" applyFont="1" applyFill="1" applyBorder="1" applyAlignment="1">
      <alignment vertical="center" wrapText="1"/>
    </xf>
    <xf numFmtId="3" fontId="27" fillId="2" borderId="2" xfId="0" applyNumberFormat="1" applyFont="1" applyFill="1" applyBorder="1" applyAlignment="1">
      <alignment horizontal="right" vertical="center" wrapText="1"/>
    </xf>
    <xf numFmtId="0" fontId="26" fillId="2" borderId="2" xfId="0" applyFont="1" applyFill="1" applyBorder="1" applyAlignment="1">
      <alignment horizontal="right" vertical="center" wrapText="1"/>
    </xf>
    <xf numFmtId="169" fontId="26" fillId="2" borderId="2" xfId="1" applyNumberFormat="1" applyFont="1" applyFill="1" applyBorder="1" applyAlignment="1">
      <alignment horizontal="left" vertical="center" wrapText="1"/>
    </xf>
    <xf numFmtId="169" fontId="26" fillId="2" borderId="2" xfId="1" applyNumberFormat="1" applyFont="1" applyFill="1" applyBorder="1" applyAlignment="1">
      <alignment vertical="center"/>
    </xf>
    <xf numFmtId="3" fontId="26" fillId="2" borderId="2" xfId="0" applyNumberFormat="1" applyFont="1" applyFill="1" applyBorder="1" applyAlignment="1">
      <alignment horizontal="right" vertical="center"/>
    </xf>
    <xf numFmtId="169" fontId="26" fillId="2" borderId="2" xfId="1" applyNumberFormat="1" applyFont="1" applyFill="1" applyBorder="1" applyAlignment="1">
      <alignment horizontal="left" vertical="center"/>
    </xf>
    <xf numFmtId="0" fontId="26" fillId="0" borderId="2" xfId="0" applyFont="1" applyBorder="1" applyAlignment="1">
      <alignment horizontal="right" vertical="center"/>
    </xf>
    <xf numFmtId="0" fontId="5" fillId="2" borderId="2" xfId="4" applyFont="1" applyFill="1" applyBorder="1" applyAlignment="1">
      <alignment horizontal="center" vertical="center"/>
    </xf>
    <xf numFmtId="0" fontId="5" fillId="2" borderId="2" xfId="4" applyFont="1" applyFill="1" applyBorder="1" applyAlignment="1">
      <alignment horizontal="center" vertical="center" wrapText="1"/>
    </xf>
    <xf numFmtId="0" fontId="6" fillId="2" borderId="2" xfId="4" quotePrefix="1" applyFont="1" applyFill="1" applyBorder="1" applyAlignment="1">
      <alignment horizontal="center" vertical="center" wrapText="1"/>
    </xf>
    <xf numFmtId="0" fontId="6" fillId="2" borderId="2" xfId="2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center" vertical="center"/>
    </xf>
    <xf numFmtId="0" fontId="5" fillId="2" borderId="2" xfId="4" quotePrefix="1" applyFont="1" applyFill="1" applyBorder="1" applyAlignment="1">
      <alignment horizontal="center" vertical="center"/>
    </xf>
    <xf numFmtId="0" fontId="7" fillId="2" borderId="0" xfId="4" applyFont="1" applyFill="1" applyAlignment="1">
      <alignment horizontal="center" vertical="center"/>
    </xf>
    <xf numFmtId="0" fontId="7" fillId="2" borderId="0" xfId="4" quotePrefix="1" applyFont="1" applyFill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1" fontId="27" fillId="2" borderId="2" xfId="0" applyNumberFormat="1" applyFont="1" applyFill="1" applyBorder="1" applyAlignment="1">
      <alignment horizontal="center" vertical="center"/>
    </xf>
    <xf numFmtId="1" fontId="6" fillId="2" borderId="2" xfId="4" applyNumberFormat="1" applyFont="1" applyFill="1" applyBorder="1" applyAlignment="1">
      <alignment horizontal="center" vertical="center"/>
    </xf>
    <xf numFmtId="1" fontId="5" fillId="2" borderId="2" xfId="4" applyNumberFormat="1" applyFont="1" applyFill="1" applyBorder="1" applyAlignment="1">
      <alignment horizontal="center" vertical="center"/>
    </xf>
    <xf numFmtId="2" fontId="7" fillId="0" borderId="0" xfId="4" applyNumberFormat="1" applyFont="1"/>
    <xf numFmtId="1" fontId="5" fillId="2" borderId="0" xfId="4" applyNumberFormat="1" applyFont="1" applyFill="1"/>
    <xf numFmtId="164" fontId="7" fillId="0" borderId="0" xfId="1" applyFont="1"/>
    <xf numFmtId="166" fontId="5" fillId="0" borderId="0" xfId="2" applyFont="1"/>
    <xf numFmtId="166" fontId="6" fillId="3" borderId="1" xfId="2" applyFont="1" applyFill="1" applyBorder="1" applyAlignment="1">
      <alignment horizontal="center" vertical="center"/>
    </xf>
    <xf numFmtId="166" fontId="6" fillId="0" borderId="7" xfId="2" applyFont="1" applyBorder="1" applyAlignment="1">
      <alignment horizontal="center" vertical="center"/>
    </xf>
    <xf numFmtId="166" fontId="5" fillId="0" borderId="2" xfId="2" quotePrefix="1" applyFont="1" applyBorder="1" applyAlignment="1">
      <alignment horizontal="right" vertical="center"/>
    </xf>
    <xf numFmtId="166" fontId="5" fillId="0" borderId="2" xfId="2" quotePrefix="1" applyFont="1" applyBorder="1" applyAlignment="1">
      <alignment vertical="center"/>
    </xf>
    <xf numFmtId="166" fontId="6" fillId="2" borderId="2" xfId="2" applyFont="1" applyFill="1" applyBorder="1" applyAlignment="1">
      <alignment horizontal="right" vertical="center"/>
    </xf>
    <xf numFmtId="166" fontId="5" fillId="0" borderId="2" xfId="2" quotePrefix="1" applyFont="1" applyBorder="1" applyAlignment="1">
      <alignment horizontal="center" vertical="center"/>
    </xf>
    <xf numFmtId="166" fontId="6" fillId="0" borderId="2" xfId="2" quotePrefix="1" applyFont="1" applyBorder="1" applyAlignment="1">
      <alignment horizontal="right" vertical="center"/>
    </xf>
    <xf numFmtId="166" fontId="7" fillId="0" borderId="0" xfId="2" applyFont="1"/>
    <xf numFmtId="166" fontId="7" fillId="0" borderId="0" xfId="2" applyFont="1" applyAlignment="1">
      <alignment horizontal="center" vertical="center"/>
    </xf>
    <xf numFmtId="166" fontId="7" fillId="0" borderId="0" xfId="2" quotePrefix="1" applyFont="1"/>
    <xf numFmtId="166" fontId="0" fillId="0" borderId="0" xfId="2" applyFont="1"/>
    <xf numFmtId="166" fontId="17" fillId="2" borderId="2" xfId="2" applyFont="1" applyFill="1" applyBorder="1" applyAlignment="1">
      <alignment vertical="center"/>
    </xf>
    <xf numFmtId="166" fontId="17" fillId="2" borderId="2" xfId="2" applyFont="1" applyFill="1" applyBorder="1" applyAlignment="1">
      <alignment horizontal="center" vertical="center"/>
    </xf>
    <xf numFmtId="166" fontId="18" fillId="2" borderId="2" xfId="2" quotePrefix="1" applyFont="1" applyFill="1" applyBorder="1" applyAlignment="1">
      <alignment horizontal="center" vertical="center"/>
    </xf>
    <xf numFmtId="166" fontId="18" fillId="0" borderId="2" xfId="2" quotePrefix="1" applyFont="1" applyBorder="1" applyAlignment="1">
      <alignment horizontal="center" vertical="center"/>
    </xf>
    <xf numFmtId="166" fontId="17" fillId="0" borderId="2" xfId="2" applyFont="1" applyBorder="1"/>
    <xf numFmtId="166" fontId="20" fillId="2" borderId="2" xfId="2" applyFont="1" applyFill="1" applyBorder="1" applyAlignment="1">
      <alignment horizontal="center" vertical="center" wrapText="1"/>
    </xf>
    <xf numFmtId="166" fontId="21" fillId="2" borderId="2" xfId="2" applyFont="1" applyFill="1" applyBorder="1" applyAlignment="1">
      <alignment horizontal="center" vertical="center"/>
    </xf>
    <xf numFmtId="166" fontId="23" fillId="0" borderId="2" xfId="2" applyFont="1" applyBorder="1"/>
    <xf numFmtId="166" fontId="6" fillId="0" borderId="2" xfId="2" applyFont="1" applyBorder="1" applyAlignment="1">
      <alignment horizontal="center" vertical="center"/>
    </xf>
    <xf numFmtId="166" fontId="5" fillId="2" borderId="2" xfId="2" applyFont="1" applyFill="1" applyBorder="1" applyAlignment="1">
      <alignment horizontal="right" vertical="center"/>
    </xf>
    <xf numFmtId="166" fontId="5" fillId="2" borderId="0" xfId="2" applyFont="1" applyFill="1"/>
    <xf numFmtId="166" fontId="5" fillId="6" borderId="2" xfId="2" applyFont="1" applyFill="1" applyBorder="1" applyAlignment="1">
      <alignment vertical="top"/>
    </xf>
    <xf numFmtId="166" fontId="5" fillId="4" borderId="2" xfId="2" applyFont="1" applyFill="1" applyBorder="1" applyAlignment="1">
      <alignment vertical="top"/>
    </xf>
    <xf numFmtId="166" fontId="6" fillId="0" borderId="2" xfId="2" quotePrefix="1" applyFont="1" applyBorder="1" applyAlignment="1">
      <alignment horizontal="center" vertical="center"/>
    </xf>
    <xf numFmtId="166" fontId="5" fillId="5" borderId="2" xfId="2" applyFont="1" applyFill="1" applyBorder="1" applyAlignment="1">
      <alignment vertical="top"/>
    </xf>
    <xf numFmtId="166" fontId="7" fillId="0" borderId="0" xfId="2" applyFont="1" applyAlignment="1">
      <alignment vertical="center"/>
    </xf>
    <xf numFmtId="166" fontId="12" fillId="0" borderId="0" xfId="2" applyFont="1" applyAlignment="1">
      <alignment vertical="center"/>
    </xf>
    <xf numFmtId="1" fontId="6" fillId="0" borderId="2" xfId="4" quotePrefix="1" applyNumberFormat="1" applyFont="1" applyBorder="1" applyAlignment="1">
      <alignment horizontal="center" vertical="center"/>
    </xf>
    <xf numFmtId="165" fontId="6" fillId="2" borderId="2" xfId="1" quotePrefix="1" applyNumberFormat="1" applyFont="1" applyFill="1" applyBorder="1" applyAlignment="1">
      <alignment vertical="center"/>
    </xf>
    <xf numFmtId="166" fontId="6" fillId="2" borderId="2" xfId="4" quotePrefix="1" applyNumberFormat="1" applyFont="1" applyFill="1" applyBorder="1" applyAlignment="1">
      <alignment horizontal="right" vertical="center"/>
    </xf>
    <xf numFmtId="2" fontId="5" fillId="2" borderId="2" xfId="4" applyNumberFormat="1" applyFont="1" applyFill="1" applyBorder="1" applyAlignment="1">
      <alignment horizontal="center" vertical="center"/>
    </xf>
    <xf numFmtId="0" fontId="5" fillId="2" borderId="2" xfId="2" applyNumberFormat="1" applyFont="1" applyFill="1" applyBorder="1" applyAlignment="1">
      <alignment horizontal="center" vertical="center"/>
    </xf>
    <xf numFmtId="0" fontId="5" fillId="2" borderId="2" xfId="2" applyNumberFormat="1" applyFont="1" applyFill="1" applyBorder="1" applyAlignment="1">
      <alignment horizontal="right" vertical="center"/>
    </xf>
    <xf numFmtId="0" fontId="0" fillId="0" borderId="2" xfId="0" applyBorder="1" applyAlignment="1">
      <alignment wrapText="1"/>
    </xf>
    <xf numFmtId="0" fontId="0" fillId="0" borderId="2" xfId="0" applyBorder="1"/>
    <xf numFmtId="10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14" fillId="2" borderId="2" xfId="0" applyNumberFormat="1" applyFont="1" applyFill="1" applyBorder="1" applyAlignment="1">
      <alignment horizontal="center" vertical="center" wrapText="1"/>
    </xf>
    <xf numFmtId="0" fontId="14" fillId="0" borderId="5" xfId="4" applyFont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9" fontId="14" fillId="0" borderId="1" xfId="1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0" fontId="30" fillId="0" borderId="2" xfId="0" applyNumberFormat="1" applyFont="1" applyBorder="1" applyAlignment="1">
      <alignment horizontal="center" vertical="center" wrapText="1"/>
    </xf>
    <xf numFmtId="10" fontId="30" fillId="0" borderId="2" xfId="0" applyNumberFormat="1" applyFont="1" applyBorder="1" applyAlignment="1">
      <alignment horizontal="center" vertical="center"/>
    </xf>
    <xf numFmtId="10" fontId="0" fillId="0" borderId="2" xfId="1" applyNumberFormat="1" applyFont="1" applyBorder="1" applyAlignment="1">
      <alignment horizontal="center" vertical="center"/>
    </xf>
    <xf numFmtId="9" fontId="30" fillId="0" borderId="2" xfId="0" applyNumberFormat="1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165" fontId="26" fillId="2" borderId="2" xfId="1" applyNumberFormat="1" applyFont="1" applyFill="1" applyBorder="1" applyAlignment="1">
      <alignment vertical="center"/>
    </xf>
    <xf numFmtId="165" fontId="26" fillId="0" borderId="2" xfId="1" applyNumberFormat="1" applyFont="1" applyBorder="1" applyAlignment="1">
      <alignment vertical="center"/>
    </xf>
    <xf numFmtId="0" fontId="16" fillId="2" borderId="2" xfId="0" applyFont="1" applyFill="1" applyBorder="1" applyAlignment="1">
      <alignment horizontal="center" vertical="center"/>
    </xf>
    <xf numFmtId="3" fontId="26" fillId="0" borderId="2" xfId="0" applyNumberFormat="1" applyFont="1" applyBorder="1" applyAlignment="1">
      <alignment vertical="center"/>
    </xf>
    <xf numFmtId="3" fontId="26" fillId="2" borderId="2" xfId="1" applyNumberFormat="1" applyFont="1" applyFill="1" applyBorder="1" applyAlignment="1">
      <alignment vertical="center"/>
    </xf>
    <xf numFmtId="166" fontId="14" fillId="0" borderId="2" xfId="2" quotePrefix="1" applyFont="1" applyBorder="1" applyAlignment="1">
      <alignment vertical="center"/>
    </xf>
    <xf numFmtId="1" fontId="5" fillId="0" borderId="0" xfId="4" applyNumberFormat="1" applyFont="1" applyAlignment="1">
      <alignment horizontal="center" vertical="center"/>
    </xf>
    <xf numFmtId="3" fontId="26" fillId="0" borderId="2" xfId="0" applyNumberFormat="1" applyFont="1" applyBorder="1" applyAlignment="1">
      <alignment horizontal="right" vertical="center"/>
    </xf>
    <xf numFmtId="0" fontId="5" fillId="2" borderId="2" xfId="4" applyFont="1" applyFill="1" applyBorder="1" applyAlignment="1">
      <alignment horizontal="left"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>
      <alignment horizontal="right" vertical="center"/>
    </xf>
    <xf numFmtId="165" fontId="26" fillId="2" borderId="2" xfId="1" applyNumberFormat="1" applyFont="1" applyFill="1" applyBorder="1" applyAlignment="1">
      <alignment horizontal="right" vertical="center"/>
    </xf>
    <xf numFmtId="166" fontId="5" fillId="2" borderId="2" xfId="2" quotePrefix="1" applyFont="1" applyFill="1" applyBorder="1" applyAlignment="1">
      <alignment vertical="center"/>
    </xf>
    <xf numFmtId="1" fontId="5" fillId="2" borderId="0" xfId="4" applyNumberFormat="1" applyFont="1" applyFill="1" applyAlignment="1">
      <alignment horizontal="center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166" fontId="5" fillId="2" borderId="2" xfId="1" applyNumberFormat="1" applyFont="1" applyFill="1" applyBorder="1" applyAlignment="1">
      <alignment horizontal="right" vertical="center"/>
    </xf>
    <xf numFmtId="166" fontId="5" fillId="2" borderId="2" xfId="2" quotePrefix="1" applyFont="1" applyFill="1" applyBorder="1" applyAlignment="1">
      <alignment horizontal="right" vertical="center"/>
    </xf>
    <xf numFmtId="0" fontId="26" fillId="2" borderId="2" xfId="0" applyFont="1" applyFill="1" applyBorder="1" applyAlignment="1">
      <alignment horizontal="right" vertical="center"/>
    </xf>
    <xf numFmtId="4" fontId="31" fillId="0" borderId="0" xfId="0" applyNumberFormat="1" applyFont="1"/>
    <xf numFmtId="4" fontId="31" fillId="10" borderId="2" xfId="0" applyNumberFormat="1" applyFont="1" applyFill="1" applyBorder="1" applyAlignment="1">
      <alignment horizontal="right" vertical="center" wrapText="1"/>
    </xf>
    <xf numFmtId="166" fontId="6" fillId="0" borderId="1" xfId="2" applyFont="1" applyFill="1" applyBorder="1" applyAlignment="1">
      <alignment vertical="center"/>
    </xf>
    <xf numFmtId="166" fontId="5" fillId="0" borderId="13" xfId="2" applyFont="1" applyFill="1" applyBorder="1" applyAlignment="1">
      <alignment vertical="center"/>
    </xf>
    <xf numFmtId="0" fontId="5" fillId="0" borderId="13" xfId="4" applyFont="1" applyBorder="1" applyAlignment="1">
      <alignment horizontal="center" vertical="center"/>
    </xf>
    <xf numFmtId="0" fontId="5" fillId="0" borderId="5" xfId="5" applyNumberFormat="1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166" fontId="5" fillId="0" borderId="13" xfId="2" quotePrefix="1" applyFont="1" applyBorder="1" applyAlignment="1">
      <alignment horizontal="right" vertical="center"/>
    </xf>
    <xf numFmtId="0" fontId="5" fillId="0" borderId="13" xfId="4" quotePrefix="1" applyFont="1" applyBorder="1" applyAlignment="1">
      <alignment horizontal="center" vertical="center"/>
    </xf>
    <xf numFmtId="0" fontId="5" fillId="0" borderId="5" xfId="2" quotePrefix="1" applyNumberFormat="1" applyFont="1" applyFill="1" applyBorder="1" applyAlignment="1">
      <alignment horizontal="center" vertical="center"/>
    </xf>
    <xf numFmtId="0" fontId="5" fillId="0" borderId="1" xfId="2" quotePrefix="1" applyNumberFormat="1" applyFont="1" applyFill="1" applyBorder="1" applyAlignment="1">
      <alignment horizontal="center" vertical="center"/>
    </xf>
    <xf numFmtId="166" fontId="5" fillId="0" borderId="13" xfId="2" quotePrefix="1" applyFont="1" applyBorder="1" applyAlignment="1">
      <alignment vertical="center"/>
    </xf>
    <xf numFmtId="0" fontId="5" fillId="0" borderId="13" xfId="2" quotePrefix="1" applyNumberFormat="1" applyFont="1" applyFill="1" applyBorder="1" applyAlignment="1">
      <alignment horizontal="center" vertical="center"/>
    </xf>
    <xf numFmtId="3" fontId="6" fillId="2" borderId="2" xfId="4" applyNumberFormat="1" applyFont="1" applyFill="1" applyBorder="1" applyAlignment="1">
      <alignment horizontal="center" vertical="center" wrapText="1"/>
    </xf>
    <xf numFmtId="4" fontId="5" fillId="2" borderId="2" xfId="4" applyNumberFormat="1" applyFont="1" applyFill="1" applyBorder="1" applyAlignment="1">
      <alignment horizontal="center" vertical="center" wrapText="1"/>
    </xf>
    <xf numFmtId="166" fontId="5" fillId="2" borderId="2" xfId="0" applyNumberFormat="1" applyFont="1" applyFill="1" applyBorder="1" applyAlignment="1">
      <alignment horizontal="right" vertical="center" wrapText="1"/>
    </xf>
    <xf numFmtId="4" fontId="31" fillId="2" borderId="0" xfId="0" applyNumberFormat="1" applyFont="1" applyFill="1"/>
    <xf numFmtId="0" fontId="5" fillId="2" borderId="2" xfId="5" applyNumberFormat="1" applyFont="1" applyFill="1" applyBorder="1" applyAlignment="1">
      <alignment horizontal="center" vertical="center"/>
    </xf>
    <xf numFmtId="166" fontId="16" fillId="2" borderId="2" xfId="2" applyFont="1" applyFill="1" applyBorder="1" applyAlignment="1">
      <alignment horizontal="center" vertical="center"/>
    </xf>
    <xf numFmtId="165" fontId="31" fillId="2" borderId="2" xfId="1" applyNumberFormat="1" applyFont="1" applyFill="1" applyBorder="1"/>
    <xf numFmtId="4" fontId="31" fillId="2" borderId="2" xfId="0" applyNumberFormat="1" applyFont="1" applyFill="1" applyBorder="1"/>
    <xf numFmtId="166" fontId="25" fillId="2" borderId="0" xfId="2" applyFont="1" applyFill="1"/>
    <xf numFmtId="0" fontId="6" fillId="2" borderId="2" xfId="0" applyFont="1" applyFill="1" applyBorder="1" applyAlignment="1">
      <alignment horizontal="left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165" fontId="6" fillId="2" borderId="2" xfId="5" applyNumberFormat="1" applyFont="1" applyFill="1" applyBorder="1" applyAlignment="1">
      <alignment horizontal="right" vertical="center"/>
    </xf>
    <xf numFmtId="0" fontId="26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2" quotePrefix="1" applyFont="1" applyFill="1" applyBorder="1" applyAlignment="1">
      <alignment vertical="center"/>
    </xf>
    <xf numFmtId="4" fontId="31" fillId="2" borderId="2" xfId="0" applyNumberFormat="1" applyFont="1" applyFill="1" applyBorder="1" applyAlignment="1">
      <alignment horizontal="right" vertical="center" wrapText="1"/>
    </xf>
    <xf numFmtId="166" fontId="5" fillId="2" borderId="7" xfId="2" quotePrefix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vertical="center" wrapText="1"/>
    </xf>
    <xf numFmtId="9" fontId="6" fillId="2" borderId="2" xfId="4" applyNumberFormat="1" applyFont="1" applyFill="1" applyBorder="1" applyAlignment="1">
      <alignment horizontal="center" vertical="center" wrapText="1"/>
    </xf>
    <xf numFmtId="166" fontId="6" fillId="2" borderId="1" xfId="2" applyFont="1" applyFill="1" applyBorder="1" applyAlignment="1">
      <alignment vertical="center"/>
    </xf>
    <xf numFmtId="0" fontId="6" fillId="2" borderId="1" xfId="5" applyNumberFormat="1" applyFont="1" applyFill="1" applyBorder="1" applyAlignment="1">
      <alignment horizontal="center" vertical="center"/>
    </xf>
    <xf numFmtId="165" fontId="16" fillId="2" borderId="5" xfId="1" applyNumberFormat="1" applyFont="1" applyFill="1" applyBorder="1" applyAlignment="1">
      <alignment horizontal="center" vertical="center"/>
    </xf>
    <xf numFmtId="166" fontId="5" fillId="2" borderId="7" xfId="2" applyFont="1" applyFill="1" applyBorder="1" applyAlignment="1">
      <alignment horizontal="right" vertical="center"/>
    </xf>
    <xf numFmtId="4" fontId="31" fillId="2" borderId="1" xfId="0" applyNumberFormat="1" applyFont="1" applyFill="1" applyBorder="1" applyAlignment="1">
      <alignment horizontal="right" vertical="center" wrapText="1"/>
    </xf>
    <xf numFmtId="4" fontId="5" fillId="2" borderId="19" xfId="0" applyNumberFormat="1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 vertical="center"/>
    </xf>
    <xf numFmtId="0" fontId="5" fillId="6" borderId="0" xfId="4" applyFont="1" applyFill="1"/>
    <xf numFmtId="3" fontId="5" fillId="0" borderId="2" xfId="5" applyNumberFormat="1" applyFont="1" applyFill="1" applyBorder="1" applyAlignment="1">
      <alignment horizontal="center" vertical="center"/>
    </xf>
    <xf numFmtId="0" fontId="5" fillId="0" borderId="5" xfId="4" quotePrefix="1" applyFont="1" applyBorder="1" applyAlignment="1">
      <alignment horizontal="center" vertical="center"/>
    </xf>
    <xf numFmtId="166" fontId="5" fillId="0" borderId="1" xfId="2" quotePrefix="1" applyFont="1" applyBorder="1" applyAlignment="1">
      <alignment vertical="center"/>
    </xf>
    <xf numFmtId="0" fontId="5" fillId="0" borderId="1" xfId="4" quotePrefix="1" applyFont="1" applyBorder="1" applyAlignment="1">
      <alignment horizontal="center" vertical="center"/>
    </xf>
    <xf numFmtId="43" fontId="5" fillId="2" borderId="2" xfId="4" quotePrefix="1" applyNumberFormat="1" applyFont="1" applyFill="1" applyBorder="1" applyAlignment="1">
      <alignment horizontal="center" vertical="center"/>
    </xf>
    <xf numFmtId="3" fontId="5" fillId="2" borderId="2" xfId="5" applyNumberFormat="1" applyFont="1" applyFill="1" applyBorder="1" applyAlignment="1">
      <alignment horizontal="center" vertical="center"/>
    </xf>
    <xf numFmtId="4" fontId="5" fillId="2" borderId="2" xfId="4" quotePrefix="1" applyNumberFormat="1" applyFont="1" applyFill="1" applyBorder="1" applyAlignment="1">
      <alignment horizontal="center" vertical="center"/>
    </xf>
    <xf numFmtId="4" fontId="5" fillId="2" borderId="2" xfId="5" applyNumberFormat="1" applyFont="1" applyFill="1" applyBorder="1" applyAlignment="1">
      <alignment horizontal="center" vertical="center"/>
    </xf>
    <xf numFmtId="4" fontId="5" fillId="2" borderId="2" xfId="5" applyNumberFormat="1" applyFont="1" applyFill="1" applyBorder="1" applyAlignment="1">
      <alignment vertical="center"/>
    </xf>
    <xf numFmtId="166" fontId="13" fillId="2" borderId="7" xfId="2" applyFont="1" applyFill="1" applyBorder="1" applyAlignment="1">
      <alignment vertical="center"/>
    </xf>
    <xf numFmtId="166" fontId="17" fillId="2" borderId="7" xfId="2" applyFont="1" applyFill="1" applyBorder="1" applyAlignment="1">
      <alignment vertical="center"/>
    </xf>
    <xf numFmtId="4" fontId="31" fillId="0" borderId="0" xfId="0" applyNumberFormat="1" applyFont="1" applyAlignment="1">
      <alignment vertical="center"/>
    </xf>
    <xf numFmtId="4" fontId="5" fillId="0" borderId="2" xfId="5" applyNumberFormat="1" applyFont="1" applyFill="1" applyBorder="1" applyAlignment="1">
      <alignment horizontal="center" vertical="center"/>
    </xf>
    <xf numFmtId="166" fontId="19" fillId="0" borderId="2" xfId="2" applyFont="1" applyBorder="1" applyAlignment="1">
      <alignment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166" fontId="13" fillId="0" borderId="7" xfId="2" applyFont="1" applyBorder="1" applyAlignment="1">
      <alignment vertical="center"/>
    </xf>
    <xf numFmtId="3" fontId="5" fillId="0" borderId="2" xfId="4" applyNumberFormat="1" applyFont="1" applyBorder="1" applyAlignment="1">
      <alignment horizontal="center" vertical="center"/>
    </xf>
    <xf numFmtId="4" fontId="5" fillId="0" borderId="2" xfId="2" quotePrefix="1" applyNumberFormat="1" applyFont="1" applyFill="1" applyBorder="1" applyAlignment="1">
      <alignment horizontal="center" vertical="center"/>
    </xf>
    <xf numFmtId="3" fontId="32" fillId="0" borderId="2" xfId="0" applyNumberFormat="1" applyFont="1" applyBorder="1"/>
    <xf numFmtId="4" fontId="31" fillId="0" borderId="2" xfId="0" applyNumberFormat="1" applyFont="1" applyBorder="1" applyAlignment="1">
      <alignment vertical="center"/>
    </xf>
    <xf numFmtId="4" fontId="5" fillId="0" borderId="2" xfId="4" quotePrefix="1" applyNumberFormat="1" applyFont="1" applyBorder="1" applyAlignment="1">
      <alignment horizontal="center" vertical="center"/>
    </xf>
    <xf numFmtId="3" fontId="32" fillId="0" borderId="2" xfId="0" applyNumberFormat="1" applyFont="1" applyBorder="1" applyAlignment="1">
      <alignment vertical="center"/>
    </xf>
    <xf numFmtId="166" fontId="21" fillId="0" borderId="1" xfId="2" applyFont="1" applyBorder="1"/>
    <xf numFmtId="166" fontId="0" fillId="0" borderId="2" xfId="2" applyFont="1" applyBorder="1" applyAlignment="1">
      <alignment vertical="center"/>
    </xf>
    <xf numFmtId="3" fontId="32" fillId="0" borderId="2" xfId="0" applyNumberFormat="1" applyFont="1" applyBorder="1" applyAlignment="1">
      <alignment horizontal="center" vertical="center"/>
    </xf>
    <xf numFmtId="0" fontId="6" fillId="2" borderId="0" xfId="4" applyFont="1" applyFill="1" applyAlignment="1">
      <alignment horizontal="center" vertical="center" wrapText="1"/>
    </xf>
    <xf numFmtId="0" fontId="6" fillId="0" borderId="0" xfId="4" applyFont="1" applyAlignment="1">
      <alignment horizontal="center" vertical="center" wrapText="1"/>
    </xf>
    <xf numFmtId="165" fontId="5" fillId="0" borderId="0" xfId="4" applyNumberFormat="1" applyFont="1" applyAlignment="1">
      <alignment horizontal="center" vertical="center"/>
    </xf>
    <xf numFmtId="0" fontId="5" fillId="6" borderId="0" xfId="4" applyFont="1" applyFill="1" applyAlignment="1">
      <alignment horizontal="center" vertical="center"/>
    </xf>
    <xf numFmtId="0" fontId="5" fillId="0" borderId="13" xfId="5" applyNumberFormat="1" applyFont="1" applyFill="1" applyBorder="1" applyAlignment="1">
      <alignment horizontal="center" vertical="center"/>
    </xf>
    <xf numFmtId="3" fontId="31" fillId="0" borderId="2" xfId="0" applyNumberFormat="1" applyFont="1" applyBorder="1"/>
    <xf numFmtId="166" fontId="0" fillId="0" borderId="2" xfId="2" applyFont="1" applyBorder="1"/>
    <xf numFmtId="0" fontId="31" fillId="10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3" fontId="31" fillId="2" borderId="1" xfId="0" applyNumberFormat="1" applyFont="1" applyFill="1" applyBorder="1" applyAlignment="1">
      <alignment horizontal="center" vertical="center" wrapText="1"/>
    </xf>
    <xf numFmtId="3" fontId="31" fillId="2" borderId="2" xfId="0" applyNumberFormat="1" applyFont="1" applyFill="1" applyBorder="1" applyAlignment="1">
      <alignment horizontal="center" vertical="center" wrapText="1"/>
    </xf>
    <xf numFmtId="4" fontId="31" fillId="2" borderId="2" xfId="0" applyNumberFormat="1" applyFont="1" applyFill="1" applyBorder="1" applyAlignment="1">
      <alignment horizontal="center" vertical="center" wrapText="1"/>
    </xf>
    <xf numFmtId="3" fontId="31" fillId="10" borderId="2" xfId="0" applyNumberFormat="1" applyFont="1" applyFill="1" applyBorder="1" applyAlignment="1">
      <alignment horizontal="center" vertical="center" wrapText="1"/>
    </xf>
    <xf numFmtId="169" fontId="16" fillId="0" borderId="13" xfId="1" applyNumberFormat="1" applyFont="1" applyBorder="1" applyAlignment="1">
      <alignment horizontal="center"/>
    </xf>
    <xf numFmtId="4" fontId="31" fillId="0" borderId="2" xfId="0" applyNumberFormat="1" applyFont="1" applyBorder="1" applyAlignment="1">
      <alignment horizontal="center" vertical="center"/>
    </xf>
    <xf numFmtId="166" fontId="22" fillId="0" borderId="2" xfId="2" applyFont="1" applyBorder="1" applyAlignment="1">
      <alignment horizontal="center" vertical="center" wrapText="1"/>
    </xf>
    <xf numFmtId="166" fontId="22" fillId="0" borderId="2" xfId="2" applyFont="1" applyBorder="1" applyAlignment="1">
      <alignment horizontal="center" vertical="center"/>
    </xf>
    <xf numFmtId="0" fontId="6" fillId="3" borderId="1" xfId="4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13" xfId="4" applyFont="1" applyFill="1" applyBorder="1" applyAlignment="1">
      <alignment horizontal="center" vertical="center" wrapText="1"/>
    </xf>
    <xf numFmtId="0" fontId="6" fillId="3" borderId="2" xfId="4" applyFont="1" applyFill="1" applyBorder="1" applyAlignment="1">
      <alignment horizontal="center" vertical="center" wrapText="1"/>
    </xf>
    <xf numFmtId="0" fontId="6" fillId="3" borderId="3" xfId="4" applyFont="1" applyFill="1" applyBorder="1" applyAlignment="1">
      <alignment horizontal="center" vertical="center" wrapText="1"/>
    </xf>
    <xf numFmtId="0" fontId="6" fillId="3" borderId="4" xfId="4" applyFont="1" applyFill="1" applyBorder="1" applyAlignment="1">
      <alignment horizontal="center" vertical="center" wrapText="1"/>
    </xf>
    <xf numFmtId="0" fontId="6" fillId="3" borderId="9" xfId="4" applyFont="1" applyFill="1" applyBorder="1" applyAlignment="1">
      <alignment horizontal="center" vertical="center" wrapText="1"/>
    </xf>
    <xf numFmtId="0" fontId="6" fillId="3" borderId="10" xfId="4" applyFont="1" applyFill="1" applyBorder="1" applyAlignment="1">
      <alignment horizontal="center" vertical="center" wrapText="1"/>
    </xf>
    <xf numFmtId="0" fontId="6" fillId="3" borderId="11" xfId="4" applyFont="1" applyFill="1" applyBorder="1" applyAlignment="1">
      <alignment horizontal="center" vertical="center" wrapText="1"/>
    </xf>
    <xf numFmtId="0" fontId="6" fillId="3" borderId="12" xfId="4" applyFont="1" applyFill="1" applyBorder="1" applyAlignment="1">
      <alignment horizontal="center" vertical="center" wrapText="1"/>
    </xf>
    <xf numFmtId="0" fontId="6" fillId="3" borderId="20" xfId="4" applyFont="1" applyFill="1" applyBorder="1" applyAlignment="1">
      <alignment horizontal="center" vertical="center" wrapText="1"/>
    </xf>
    <xf numFmtId="0" fontId="6" fillId="3" borderId="21" xfId="4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 vertical="top"/>
    </xf>
    <xf numFmtId="0" fontId="15" fillId="0" borderId="0" xfId="4" applyFont="1" applyAlignment="1">
      <alignment horizontal="center" vertical="center"/>
    </xf>
    <xf numFmtId="0" fontId="6" fillId="0" borderId="0" xfId="4" applyFont="1" applyAlignment="1">
      <alignment horizontal="center"/>
    </xf>
    <xf numFmtId="0" fontId="6" fillId="0" borderId="0" xfId="4" applyFont="1" applyAlignment="1">
      <alignment horizontal="center" vertical="center"/>
    </xf>
    <xf numFmtId="0" fontId="6" fillId="3" borderId="5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  <xf numFmtId="0" fontId="6" fillId="3" borderId="6" xfId="4" applyFont="1" applyFill="1" applyBorder="1" applyAlignment="1">
      <alignment horizontal="center" vertical="center" wrapText="1"/>
    </xf>
    <xf numFmtId="0" fontId="6" fillId="4" borderId="5" xfId="4" applyFont="1" applyFill="1" applyBorder="1" applyAlignment="1">
      <alignment horizontal="center" vertical="center"/>
    </xf>
    <xf numFmtId="0" fontId="6" fillId="4" borderId="7" xfId="4" applyFont="1" applyFill="1" applyBorder="1" applyAlignment="1">
      <alignment horizontal="center" vertical="center"/>
    </xf>
    <xf numFmtId="0" fontId="6" fillId="4" borderId="2" xfId="4" quotePrefix="1" applyFont="1" applyFill="1" applyBorder="1" applyAlignment="1">
      <alignment horizontal="center" vertical="center"/>
    </xf>
    <xf numFmtId="0" fontId="6" fillId="4" borderId="2" xfId="4" applyFont="1" applyFill="1" applyBorder="1" applyAlignment="1">
      <alignment horizontal="center" vertical="center"/>
    </xf>
    <xf numFmtId="0" fontId="6" fillId="4" borderId="5" xfId="4" applyFont="1" applyFill="1" applyBorder="1" applyAlignment="1">
      <alignment vertical="center"/>
    </xf>
    <xf numFmtId="0" fontId="6" fillId="4" borderId="7" xfId="4" applyFont="1" applyFill="1" applyBorder="1" applyAlignment="1">
      <alignment vertical="center"/>
    </xf>
    <xf numFmtId="0" fontId="6" fillId="4" borderId="6" xfId="4" applyFont="1" applyFill="1" applyBorder="1" applyAlignment="1">
      <alignment horizontal="center" vertical="center"/>
    </xf>
    <xf numFmtId="2" fontId="6" fillId="0" borderId="1" xfId="4" applyNumberFormat="1" applyFont="1" applyBorder="1" applyAlignment="1">
      <alignment horizontal="center" vertical="center"/>
    </xf>
    <xf numFmtId="2" fontId="6" fillId="0" borderId="8" xfId="4" applyNumberFormat="1" applyFont="1" applyBorder="1" applyAlignment="1">
      <alignment horizontal="center" vertical="center"/>
    </xf>
    <xf numFmtId="2" fontId="6" fillId="0" borderId="13" xfId="4" applyNumberFormat="1" applyFont="1" applyBorder="1" applyAlignment="1">
      <alignment horizontal="center" vertical="center"/>
    </xf>
    <xf numFmtId="166" fontId="6" fillId="0" borderId="1" xfId="2" applyFont="1" applyFill="1" applyBorder="1" applyAlignment="1">
      <alignment horizontal="center" vertical="center"/>
    </xf>
    <xf numFmtId="166" fontId="6" fillId="0" borderId="8" xfId="2" applyFont="1" applyFill="1" applyBorder="1" applyAlignment="1">
      <alignment horizontal="center" vertical="center"/>
    </xf>
    <xf numFmtId="166" fontId="6" fillId="0" borderId="13" xfId="2" applyFont="1" applyFill="1" applyBorder="1" applyAlignment="1">
      <alignment horizontal="center" vertical="center"/>
    </xf>
    <xf numFmtId="2" fontId="6" fillId="0" borderId="1" xfId="5" applyNumberFormat="1" applyFont="1" applyFill="1" applyBorder="1" applyAlignment="1">
      <alignment horizontal="center" vertical="center"/>
    </xf>
    <xf numFmtId="2" fontId="6" fillId="0" borderId="8" xfId="5" applyNumberFormat="1" applyFont="1" applyFill="1" applyBorder="1" applyAlignment="1">
      <alignment horizontal="center" vertical="center"/>
    </xf>
    <xf numFmtId="2" fontId="6" fillId="0" borderId="13" xfId="5" applyNumberFormat="1" applyFont="1" applyFill="1" applyBorder="1" applyAlignment="1">
      <alignment horizontal="center" vertical="center"/>
    </xf>
    <xf numFmtId="0" fontId="6" fillId="0" borderId="1" xfId="4" applyFont="1" applyBorder="1" applyAlignment="1">
      <alignment horizontal="left" vertical="center" wrapText="1"/>
    </xf>
    <xf numFmtId="0" fontId="6" fillId="0" borderId="8" xfId="4" applyFont="1" applyBorder="1" applyAlignment="1">
      <alignment horizontal="left" vertical="center" wrapText="1"/>
    </xf>
    <xf numFmtId="0" fontId="6" fillId="0" borderId="13" xfId="4" applyFont="1" applyBorder="1" applyAlignment="1">
      <alignment horizontal="left" vertical="center" wrapText="1"/>
    </xf>
    <xf numFmtId="0" fontId="6" fillId="2" borderId="1" xfId="4" applyFont="1" applyFill="1" applyBorder="1" applyAlignment="1">
      <alignment horizontal="left" vertical="center" wrapText="1"/>
    </xf>
    <xf numFmtId="0" fontId="6" fillId="2" borderId="8" xfId="4" applyFont="1" applyFill="1" applyBorder="1" applyAlignment="1">
      <alignment horizontal="left" vertical="center" wrapText="1"/>
    </xf>
    <xf numFmtId="0" fontId="6" fillId="2" borderId="13" xfId="4" applyFont="1" applyFill="1" applyBorder="1" applyAlignment="1">
      <alignment horizontal="left" vertical="center" wrapText="1"/>
    </xf>
    <xf numFmtId="165" fontId="6" fillId="2" borderId="1" xfId="5" applyNumberFormat="1" applyFont="1" applyFill="1" applyBorder="1" applyAlignment="1">
      <alignment vertical="center"/>
    </xf>
    <xf numFmtId="165" fontId="6" fillId="2" borderId="8" xfId="5" applyNumberFormat="1" applyFont="1" applyFill="1" applyBorder="1" applyAlignment="1">
      <alignment vertical="center"/>
    </xf>
    <xf numFmtId="165" fontId="6" fillId="2" borderId="13" xfId="5" applyNumberFormat="1" applyFont="1" applyFill="1" applyBorder="1" applyAlignment="1">
      <alignment vertical="center"/>
    </xf>
    <xf numFmtId="165" fontId="6" fillId="0" borderId="1" xfId="5" applyNumberFormat="1" applyFont="1" applyFill="1" applyBorder="1" applyAlignment="1">
      <alignment horizontal="center" vertical="center"/>
    </xf>
    <xf numFmtId="165" fontId="6" fillId="0" borderId="8" xfId="5" applyNumberFormat="1" applyFont="1" applyFill="1" applyBorder="1" applyAlignment="1">
      <alignment horizontal="center" vertical="center"/>
    </xf>
    <xf numFmtId="165" fontId="6" fillId="0" borderId="13" xfId="5" applyNumberFormat="1" applyFont="1" applyFill="1" applyBorder="1" applyAlignment="1">
      <alignment horizontal="center" vertical="center"/>
    </xf>
    <xf numFmtId="166" fontId="6" fillId="0" borderId="1" xfId="2" applyFont="1" applyFill="1" applyBorder="1" applyAlignment="1">
      <alignment horizontal="right" vertical="center"/>
    </xf>
    <xf numFmtId="166" fontId="6" fillId="0" borderId="8" xfId="2" applyFont="1" applyFill="1" applyBorder="1" applyAlignment="1">
      <alignment horizontal="right" vertical="center"/>
    </xf>
    <xf numFmtId="166" fontId="6" fillId="0" borderId="13" xfId="2" applyFont="1" applyFill="1" applyBorder="1" applyAlignment="1">
      <alignment horizontal="right" vertical="center"/>
    </xf>
    <xf numFmtId="1" fontId="6" fillId="0" borderId="1" xfId="4" applyNumberFormat="1" applyFont="1" applyBorder="1" applyAlignment="1">
      <alignment horizontal="center" vertical="center"/>
    </xf>
    <xf numFmtId="1" fontId="6" fillId="0" borderId="8" xfId="4" applyNumberFormat="1" applyFont="1" applyBorder="1" applyAlignment="1">
      <alignment horizontal="center" vertical="center"/>
    </xf>
    <xf numFmtId="1" fontId="6" fillId="0" borderId="13" xfId="4" applyNumberFormat="1" applyFont="1" applyBorder="1" applyAlignment="1">
      <alignment horizontal="center" vertical="center"/>
    </xf>
    <xf numFmtId="0" fontId="6" fillId="6" borderId="2" xfId="4" applyFont="1" applyFill="1" applyBorder="1" applyAlignment="1">
      <alignment horizontal="right"/>
    </xf>
    <xf numFmtId="0" fontId="6" fillId="6" borderId="5" xfId="4" applyFont="1" applyFill="1" applyBorder="1" applyAlignment="1">
      <alignment horizontal="right" vertical="center" wrapText="1"/>
    </xf>
    <xf numFmtId="0" fontId="6" fillId="6" borderId="6" xfId="4" applyFont="1" applyFill="1" applyBorder="1" applyAlignment="1">
      <alignment horizontal="right" vertical="center" wrapText="1"/>
    </xf>
    <xf numFmtId="0" fontId="6" fillId="6" borderId="7" xfId="4" applyFont="1" applyFill="1" applyBorder="1" applyAlignment="1">
      <alignment horizontal="right" vertical="center" wrapText="1"/>
    </xf>
    <xf numFmtId="0" fontId="6" fillId="0" borderId="1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center" vertical="center" wrapText="1"/>
    </xf>
    <xf numFmtId="165" fontId="6" fillId="0" borderId="1" xfId="5" applyNumberFormat="1" applyFont="1" applyFill="1" applyBorder="1" applyAlignment="1">
      <alignment vertical="center"/>
    </xf>
    <xf numFmtId="165" fontId="6" fillId="0" borderId="8" xfId="5" applyNumberFormat="1" applyFont="1" applyFill="1" applyBorder="1" applyAlignment="1">
      <alignment vertical="center"/>
    </xf>
    <xf numFmtId="165" fontId="6" fillId="0" borderId="13" xfId="5" applyNumberFormat="1" applyFont="1" applyFill="1" applyBorder="1" applyAlignment="1">
      <alignment vertical="center"/>
    </xf>
    <xf numFmtId="0" fontId="6" fillId="2" borderId="5" xfId="4" applyFont="1" applyFill="1" applyBorder="1" applyAlignment="1">
      <alignment horizontal="right" vertical="center" wrapText="1"/>
    </xf>
    <xf numFmtId="0" fontId="6" fillId="2" borderId="6" xfId="4" applyFont="1" applyFill="1" applyBorder="1" applyAlignment="1">
      <alignment horizontal="right" vertical="center" wrapText="1"/>
    </xf>
    <xf numFmtId="0" fontId="6" fillId="2" borderId="7" xfId="4" applyFont="1" applyFill="1" applyBorder="1" applyAlignment="1">
      <alignment horizontal="right" vertical="center" wrapText="1"/>
    </xf>
    <xf numFmtId="0" fontId="6" fillId="6" borderId="13" xfId="4" applyFont="1" applyFill="1" applyBorder="1" applyAlignment="1">
      <alignment horizontal="right"/>
    </xf>
    <xf numFmtId="0" fontId="6" fillId="4" borderId="2" xfId="4" applyFont="1" applyFill="1" applyBorder="1" applyAlignment="1">
      <alignment horizontal="right"/>
    </xf>
    <xf numFmtId="0" fontId="6" fillId="4" borderId="5" xfId="4" applyFont="1" applyFill="1" applyBorder="1" applyAlignment="1">
      <alignment horizontal="right" vertical="center" wrapText="1"/>
    </xf>
    <xf numFmtId="0" fontId="6" fillId="4" borderId="6" xfId="4" applyFont="1" applyFill="1" applyBorder="1" applyAlignment="1">
      <alignment horizontal="right" vertical="center" wrapText="1"/>
    </xf>
    <xf numFmtId="0" fontId="6" fillId="4" borderId="7" xfId="4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2" fontId="6" fillId="0" borderId="1" xfId="3" applyNumberFormat="1" applyFont="1" applyFill="1" applyBorder="1" applyAlignment="1">
      <alignment horizontal="center" vertical="center" wrapText="1"/>
    </xf>
    <xf numFmtId="2" fontId="6" fillId="0" borderId="13" xfId="3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5" fillId="0" borderId="1" xfId="4" applyFont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left" vertical="center" wrapText="1"/>
    </xf>
    <xf numFmtId="0" fontId="5" fillId="0" borderId="13" xfId="4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6" fillId="5" borderId="5" xfId="4" applyFont="1" applyFill="1" applyBorder="1" applyAlignment="1">
      <alignment horizontal="right" vertical="center" wrapText="1"/>
    </xf>
    <xf numFmtId="0" fontId="5" fillId="5" borderId="6" xfId="4" applyFont="1" applyFill="1" applyBorder="1" applyAlignment="1">
      <alignment horizontal="right" vertical="center" wrapText="1"/>
    </xf>
    <xf numFmtId="0" fontId="5" fillId="5" borderId="7" xfId="4" applyFont="1" applyFill="1" applyBorder="1" applyAlignment="1">
      <alignment horizontal="right" vertical="center" wrapText="1"/>
    </xf>
    <xf numFmtId="0" fontId="6" fillId="5" borderId="6" xfId="4" applyFont="1" applyFill="1" applyBorder="1" applyAlignment="1">
      <alignment horizontal="right" vertical="center" wrapText="1"/>
    </xf>
    <xf numFmtId="0" fontId="6" fillId="5" borderId="7" xfId="4" applyFont="1" applyFill="1" applyBorder="1" applyAlignment="1">
      <alignment horizontal="right" vertical="center" wrapText="1"/>
    </xf>
    <xf numFmtId="0" fontId="5" fillId="0" borderId="2" xfId="4" applyFont="1" applyBorder="1" applyAlignment="1">
      <alignment horizontal="left"/>
    </xf>
    <xf numFmtId="166" fontId="7" fillId="0" borderId="0" xfId="2" applyFont="1" applyBorder="1" applyAlignment="1">
      <alignment horizontal="center" vertical="center"/>
    </xf>
    <xf numFmtId="0" fontId="7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7" fillId="0" borderId="0" xfId="4" quotePrefix="1" applyFont="1" applyAlignment="1">
      <alignment horizontal="center" vertical="center"/>
    </xf>
    <xf numFmtId="0" fontId="14" fillId="0" borderId="20" xfId="4" applyFont="1" applyBorder="1" applyAlignment="1">
      <alignment horizontal="center" vertical="center" wrapText="1"/>
    </xf>
    <xf numFmtId="0" fontId="14" fillId="0" borderId="0" xfId="4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2" xfId="0" applyFill="1" applyBorder="1" applyAlignment="1">
      <alignment horizontal="center" vertical="center" wrapText="1"/>
    </xf>
    <xf numFmtId="0" fontId="6" fillId="2" borderId="9" xfId="4" applyFont="1" applyFill="1" applyBorder="1" applyAlignment="1">
      <alignment horizontal="center" vertical="top" wrapText="1"/>
    </xf>
    <xf numFmtId="0" fontId="6" fillId="2" borderId="0" xfId="4" applyFont="1" applyFill="1" applyAlignment="1">
      <alignment horizontal="center" vertical="top" wrapText="1"/>
    </xf>
    <xf numFmtId="165" fontId="6" fillId="0" borderId="1" xfId="1" applyNumberFormat="1" applyFont="1" applyFill="1" applyBorder="1" applyAlignment="1">
      <alignment horizontal="right" vertical="center"/>
    </xf>
    <xf numFmtId="165" fontId="6" fillId="0" borderId="8" xfId="1" applyNumberFormat="1" applyFont="1" applyFill="1" applyBorder="1" applyAlignment="1">
      <alignment horizontal="right" vertical="center"/>
    </xf>
    <xf numFmtId="165" fontId="6" fillId="0" borderId="13" xfId="1" applyNumberFormat="1" applyFont="1" applyFill="1" applyBorder="1" applyAlignment="1">
      <alignment horizontal="right" vertical="center"/>
    </xf>
    <xf numFmtId="0" fontId="6" fillId="0" borderId="1" xfId="5" applyNumberFormat="1" applyFont="1" applyFill="1" applyBorder="1" applyAlignment="1">
      <alignment horizontal="right" vertical="center"/>
    </xf>
    <xf numFmtId="0" fontId="6" fillId="0" borderId="8" xfId="5" applyNumberFormat="1" applyFont="1" applyFill="1" applyBorder="1" applyAlignment="1">
      <alignment horizontal="right" vertical="center"/>
    </xf>
    <xf numFmtId="0" fontId="6" fillId="0" borderId="13" xfId="5" applyNumberFormat="1" applyFont="1" applyFill="1" applyBorder="1" applyAlignment="1">
      <alignment horizontal="right" vertical="center"/>
    </xf>
    <xf numFmtId="0" fontId="6" fillId="0" borderId="1" xfId="1" applyNumberFormat="1" applyFont="1" applyFill="1" applyBorder="1" applyAlignment="1">
      <alignment horizontal="right" vertical="center"/>
    </xf>
    <xf numFmtId="0" fontId="6" fillId="0" borderId="8" xfId="1" applyNumberFormat="1" applyFont="1" applyFill="1" applyBorder="1" applyAlignment="1">
      <alignment horizontal="right" vertical="center"/>
    </xf>
    <xf numFmtId="0" fontId="6" fillId="0" borderId="13" xfId="1" applyNumberFormat="1" applyFont="1" applyFill="1" applyBorder="1" applyAlignment="1">
      <alignment horizontal="right" vertical="center"/>
    </xf>
    <xf numFmtId="0" fontId="8" fillId="0" borderId="0" xfId="4" applyFont="1" applyAlignment="1">
      <alignment horizontal="center" vertical="top"/>
    </xf>
    <xf numFmtId="0" fontId="8" fillId="0" borderId="0" xfId="4" applyFont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6" fillId="0" borderId="8" xfId="1" applyNumberFormat="1" applyFont="1" applyFill="1" applyBorder="1" applyAlignment="1">
      <alignment horizontal="center" vertical="center"/>
    </xf>
    <xf numFmtId="165" fontId="6" fillId="0" borderId="13" xfId="1" applyNumberFormat="1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center" vertical="center" wrapText="1"/>
    </xf>
    <xf numFmtId="0" fontId="6" fillId="2" borderId="8" xfId="4" applyFont="1" applyFill="1" applyBorder="1" applyAlignment="1">
      <alignment horizontal="center" vertical="center" wrapText="1"/>
    </xf>
    <xf numFmtId="0" fontId="6" fillId="2" borderId="13" xfId="4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3" fillId="0" borderId="2" xfId="4" applyFont="1" applyBorder="1" applyAlignment="1">
      <alignment horizontal="left"/>
    </xf>
    <xf numFmtId="0" fontId="5" fillId="0" borderId="0" xfId="4" applyFont="1" applyAlignment="1">
      <alignment horizontal="center" vertical="center" wrapText="1"/>
    </xf>
  </cellXfs>
  <cellStyles count="9">
    <cellStyle name="Comma" xfId="1" builtinId="3"/>
    <cellStyle name="Comma [0]" xfId="2" builtinId="6"/>
    <cellStyle name="Comma [0] 2" xfId="8" xr:uid="{00000000-0005-0000-0000-000002000000}"/>
    <cellStyle name="Comma 2" xfId="5" xr:uid="{00000000-0005-0000-0000-000003000000}"/>
    <cellStyle name="Normal" xfId="0" builtinId="0"/>
    <cellStyle name="Normal 2" xfId="7" xr:uid="{00000000-0005-0000-0000-000005000000}"/>
    <cellStyle name="Normal 5" xfId="4" xr:uid="{00000000-0005-0000-0000-000006000000}"/>
    <cellStyle name="Normal 6" xfId="6" xr:uid="{00000000-0005-0000-0000-000007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313234</xdr:colOff>
      <xdr:row>278</xdr:row>
      <xdr:rowOff>147206</xdr:rowOff>
    </xdr:from>
    <xdr:to>
      <xdr:col>20</xdr:col>
      <xdr:colOff>211066</xdr:colOff>
      <xdr:row>282</xdr:row>
      <xdr:rowOff>98029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F248D7-FE8F-4028-A616-60B252949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91684" y="136526156"/>
          <a:ext cx="905101" cy="5985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0</xdr:rowOff>
    </xdr:from>
    <xdr:to>
      <xdr:col>11</xdr:col>
      <xdr:colOff>137795</xdr:colOff>
      <xdr:row>17</xdr:row>
      <xdr:rowOff>100965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38C51B-A219-41B6-2A63-B8F3632C79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61" t="56835" r="44161" b="35189"/>
        <a:stretch/>
      </xdr:blipFill>
      <xdr:spPr bwMode="auto">
        <a:xfrm>
          <a:off x="4876800" y="2667000"/>
          <a:ext cx="1966595" cy="672465"/>
        </a:xfrm>
        <a:prstGeom prst="rect">
          <a:avLst/>
        </a:prstGeom>
        <a:blipFill>
          <a:blip xmlns:r="http://schemas.openxmlformats.org/officeDocument/2006/relationships" r:embed="rId2"/>
          <a:tile tx="0" ty="0" sx="100000" sy="100000" flip="none" algn="tl"/>
        </a:blipFill>
        <a:ln>
          <a:solidFill>
            <a:schemeClr val="bg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313234</xdr:colOff>
      <xdr:row>292</xdr:row>
      <xdr:rowOff>147206</xdr:rowOff>
    </xdr:from>
    <xdr:to>
      <xdr:col>20</xdr:col>
      <xdr:colOff>294410</xdr:colOff>
      <xdr:row>296</xdr:row>
      <xdr:rowOff>98029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9565E7-7161-8125-132A-8E9DB757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507" y="135592706"/>
          <a:ext cx="907697" cy="6089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27396-2E0C-4D46-8B60-6EBB13A7BD55}">
  <dimension ref="A1:AS286"/>
  <sheetViews>
    <sheetView tabSelected="1" topLeftCell="C1" zoomScale="82" zoomScaleNormal="80" zoomScaleSheetLayoutView="85" workbookViewId="0">
      <pane xSplit="3" ySplit="11" topLeftCell="M12" activePane="bottomRight" state="frozen"/>
      <selection activeCell="C1" sqref="C1"/>
      <selection pane="topRight" activeCell="F1" sqref="F1"/>
      <selection pane="bottomLeft" activeCell="C12" sqref="C12"/>
      <selection pane="bottomRight" activeCell="R14" sqref="R14:R17"/>
    </sheetView>
  </sheetViews>
  <sheetFormatPr defaultRowHeight="11.25" x14ac:dyDescent="0.2"/>
  <cols>
    <col min="1" max="1" width="4.85546875" style="225" customWidth="1"/>
    <col min="2" max="2" width="24" style="103" bestFit="1" customWidth="1"/>
    <col min="3" max="3" width="25.42578125" style="104" customWidth="1"/>
    <col min="4" max="4" width="25" style="293" customWidth="1"/>
    <col min="5" max="5" width="15.85546875" style="106" customWidth="1"/>
    <col min="6" max="6" width="16.5703125" style="106" customWidth="1"/>
    <col min="7" max="7" width="16.85546875" style="293" customWidth="1"/>
    <col min="8" max="8" width="10.28515625" style="108" customWidth="1"/>
    <col min="9" max="9" width="8.85546875" style="108" customWidth="1"/>
    <col min="10" max="10" width="15.85546875" style="109" customWidth="1"/>
    <col min="11" max="11" width="8.7109375" style="108" customWidth="1"/>
    <col min="12" max="12" width="18" style="110" bestFit="1" customWidth="1"/>
    <col min="13" max="13" width="8.7109375" style="108" customWidth="1"/>
    <col min="14" max="14" width="14.42578125" style="462" bestFit="1" customWidth="1"/>
    <col min="15" max="15" width="9.5703125" style="106" customWidth="1"/>
    <col min="16" max="16" width="15.85546875" style="440" bestFit="1" customWidth="1"/>
    <col min="17" max="17" width="15.42578125" style="106" customWidth="1"/>
    <col min="18" max="18" width="16.42578125" style="440" bestFit="1" customWidth="1"/>
    <col min="19" max="19" width="9.85546875" style="106" bestFit="1" customWidth="1"/>
    <col min="20" max="20" width="15.140625" style="440" bestFit="1" customWidth="1"/>
    <col min="21" max="21" width="11.42578125" style="105" bestFit="1" customWidth="1"/>
    <col min="22" max="22" width="17.140625" style="440" customWidth="1"/>
    <col min="23" max="23" width="14.28515625" style="111" bestFit="1" customWidth="1"/>
    <col min="24" max="24" width="11.5703125" style="103" customWidth="1"/>
    <col min="25" max="25" width="12.140625" style="103" customWidth="1"/>
    <col min="26" max="26" width="15.85546875" style="462" customWidth="1"/>
    <col min="27" max="29" width="13.140625" style="103" customWidth="1"/>
    <col min="30" max="30" width="16.7109375" style="106" customWidth="1"/>
    <col min="31" max="31" width="22.28515625" style="105" customWidth="1"/>
    <col min="32" max="168" width="9.140625" style="105"/>
    <col min="169" max="169" width="3.5703125" style="105" customWidth="1"/>
    <col min="170" max="173" width="2.5703125" style="105" customWidth="1"/>
    <col min="174" max="174" width="25.5703125" style="105" customWidth="1"/>
    <col min="175" max="175" width="30.5703125" style="105" customWidth="1"/>
    <col min="176" max="176" width="6.5703125" style="105" customWidth="1"/>
    <col min="177" max="177" width="5.5703125" style="105" customWidth="1"/>
    <col min="178" max="178" width="9.5703125" style="105" customWidth="1"/>
    <col min="179" max="179" width="5.5703125" style="105" customWidth="1"/>
    <col min="180" max="180" width="8.5703125" style="105" customWidth="1"/>
    <col min="181" max="181" width="5.5703125" style="105" customWidth="1"/>
    <col min="182" max="182" width="8.5703125" style="105" customWidth="1"/>
    <col min="183" max="183" width="3.5703125" style="105" customWidth="1"/>
    <col min="184" max="184" width="7.28515625" style="105" customWidth="1"/>
    <col min="185" max="185" width="3.5703125" style="105" customWidth="1"/>
    <col min="186" max="186" width="7.28515625" style="105" customWidth="1"/>
    <col min="187" max="187" width="3.5703125" style="105" customWidth="1"/>
    <col min="188" max="188" width="7.42578125" style="105" customWidth="1"/>
    <col min="189" max="189" width="3.5703125" style="105" customWidth="1"/>
    <col min="190" max="190" width="7.28515625" style="105" customWidth="1"/>
    <col min="191" max="191" width="5.5703125" style="105" customWidth="1"/>
    <col min="192" max="192" width="8.5703125" style="105" customWidth="1"/>
    <col min="193" max="195" width="6.5703125" style="105" customWidth="1"/>
    <col min="196" max="196" width="9.5703125" style="105" customWidth="1"/>
    <col min="197" max="198" width="6.5703125" style="105" customWidth="1"/>
    <col min="199" max="199" width="8.28515625" style="105" customWidth="1"/>
    <col min="200" max="210" width="2.5703125" style="105" customWidth="1"/>
    <col min="211" max="212" width="9.140625" style="105"/>
    <col min="213" max="216" width="5.5703125" style="105" customWidth="1"/>
    <col min="217" max="424" width="9.140625" style="105"/>
    <col min="425" max="425" width="3.5703125" style="105" customWidth="1"/>
    <col min="426" max="429" width="2.5703125" style="105" customWidth="1"/>
    <col min="430" max="430" width="25.5703125" style="105" customWidth="1"/>
    <col min="431" max="431" width="30.5703125" style="105" customWidth="1"/>
    <col min="432" max="432" width="6.5703125" style="105" customWidth="1"/>
    <col min="433" max="433" width="5.5703125" style="105" customWidth="1"/>
    <col min="434" max="434" width="9.5703125" style="105" customWidth="1"/>
    <col min="435" max="435" width="5.5703125" style="105" customWidth="1"/>
    <col min="436" max="436" width="8.5703125" style="105" customWidth="1"/>
    <col min="437" max="437" width="5.5703125" style="105" customWidth="1"/>
    <col min="438" max="438" width="8.5703125" style="105" customWidth="1"/>
    <col min="439" max="439" width="3.5703125" style="105" customWidth="1"/>
    <col min="440" max="440" width="7.28515625" style="105" customWidth="1"/>
    <col min="441" max="441" width="3.5703125" style="105" customWidth="1"/>
    <col min="442" max="442" width="7.28515625" style="105" customWidth="1"/>
    <col min="443" max="443" width="3.5703125" style="105" customWidth="1"/>
    <col min="444" max="444" width="7.42578125" style="105" customWidth="1"/>
    <col min="445" max="445" width="3.5703125" style="105" customWidth="1"/>
    <col min="446" max="446" width="7.28515625" style="105" customWidth="1"/>
    <col min="447" max="447" width="5.5703125" style="105" customWidth="1"/>
    <col min="448" max="448" width="8.5703125" style="105" customWidth="1"/>
    <col min="449" max="451" width="6.5703125" style="105" customWidth="1"/>
    <col min="452" max="452" width="9.5703125" style="105" customWidth="1"/>
    <col min="453" max="454" width="6.5703125" style="105" customWidth="1"/>
    <col min="455" max="455" width="8.28515625" style="105" customWidth="1"/>
    <col min="456" max="466" width="2.5703125" style="105" customWidth="1"/>
    <col min="467" max="468" width="9.140625" style="105"/>
    <col min="469" max="472" width="5.5703125" style="105" customWidth="1"/>
    <col min="473" max="680" width="9.140625" style="105"/>
    <col min="681" max="681" width="3.5703125" style="105" customWidth="1"/>
    <col min="682" max="685" width="2.5703125" style="105" customWidth="1"/>
    <col min="686" max="686" width="25.5703125" style="105" customWidth="1"/>
    <col min="687" max="687" width="30.5703125" style="105" customWidth="1"/>
    <col min="688" max="688" width="6.5703125" style="105" customWidth="1"/>
    <col min="689" max="689" width="5.5703125" style="105" customWidth="1"/>
    <col min="690" max="690" width="9.5703125" style="105" customWidth="1"/>
    <col min="691" max="691" width="5.5703125" style="105" customWidth="1"/>
    <col min="692" max="692" width="8.5703125" style="105" customWidth="1"/>
    <col min="693" max="693" width="5.5703125" style="105" customWidth="1"/>
    <col min="694" max="694" width="8.5703125" style="105" customWidth="1"/>
    <col min="695" max="695" width="3.5703125" style="105" customWidth="1"/>
    <col min="696" max="696" width="7.28515625" style="105" customWidth="1"/>
    <col min="697" max="697" width="3.5703125" style="105" customWidth="1"/>
    <col min="698" max="698" width="7.28515625" style="105" customWidth="1"/>
    <col min="699" max="699" width="3.5703125" style="105" customWidth="1"/>
    <col min="700" max="700" width="7.42578125" style="105" customWidth="1"/>
    <col min="701" max="701" width="3.5703125" style="105" customWidth="1"/>
    <col min="702" max="702" width="7.28515625" style="105" customWidth="1"/>
    <col min="703" max="703" width="5.5703125" style="105" customWidth="1"/>
    <col min="704" max="704" width="8.5703125" style="105" customWidth="1"/>
    <col min="705" max="707" width="6.5703125" style="105" customWidth="1"/>
    <col min="708" max="708" width="9.5703125" style="105" customWidth="1"/>
    <col min="709" max="710" width="6.5703125" style="105" customWidth="1"/>
    <col min="711" max="711" width="8.28515625" style="105" customWidth="1"/>
    <col min="712" max="722" width="2.5703125" style="105" customWidth="1"/>
    <col min="723" max="724" width="9.140625" style="105"/>
    <col min="725" max="728" width="5.5703125" style="105" customWidth="1"/>
    <col min="729" max="936" width="9.140625" style="105"/>
    <col min="937" max="937" width="3.5703125" style="105" customWidth="1"/>
    <col min="938" max="941" width="2.5703125" style="105" customWidth="1"/>
    <col min="942" max="942" width="25.5703125" style="105" customWidth="1"/>
    <col min="943" max="943" width="30.5703125" style="105" customWidth="1"/>
    <col min="944" max="944" width="6.5703125" style="105" customWidth="1"/>
    <col min="945" max="945" width="5.5703125" style="105" customWidth="1"/>
    <col min="946" max="946" width="9.5703125" style="105" customWidth="1"/>
    <col min="947" max="947" width="5.5703125" style="105" customWidth="1"/>
    <col min="948" max="948" width="8.5703125" style="105" customWidth="1"/>
    <col min="949" max="949" width="5.5703125" style="105" customWidth="1"/>
    <col min="950" max="950" width="8.5703125" style="105" customWidth="1"/>
    <col min="951" max="951" width="3.5703125" style="105" customWidth="1"/>
    <col min="952" max="952" width="7.28515625" style="105" customWidth="1"/>
    <col min="953" max="953" width="3.5703125" style="105" customWidth="1"/>
    <col min="954" max="954" width="7.28515625" style="105" customWidth="1"/>
    <col min="955" max="955" width="3.5703125" style="105" customWidth="1"/>
    <col min="956" max="956" width="7.42578125" style="105" customWidth="1"/>
    <col min="957" max="957" width="3.5703125" style="105" customWidth="1"/>
    <col min="958" max="958" width="7.28515625" style="105" customWidth="1"/>
    <col min="959" max="959" width="5.5703125" style="105" customWidth="1"/>
    <col min="960" max="960" width="8.5703125" style="105" customWidth="1"/>
    <col min="961" max="963" width="6.5703125" style="105" customWidth="1"/>
    <col min="964" max="964" width="9.5703125" style="105" customWidth="1"/>
    <col min="965" max="966" width="6.5703125" style="105" customWidth="1"/>
    <col min="967" max="967" width="8.28515625" style="105" customWidth="1"/>
    <col min="968" max="978" width="2.5703125" style="105" customWidth="1"/>
    <col min="979" max="980" width="9.140625" style="105"/>
    <col min="981" max="984" width="5.5703125" style="105" customWidth="1"/>
    <col min="985" max="1192" width="9.140625" style="105"/>
    <col min="1193" max="1193" width="3.5703125" style="105" customWidth="1"/>
    <col min="1194" max="1197" width="2.5703125" style="105" customWidth="1"/>
    <col min="1198" max="1198" width="25.5703125" style="105" customWidth="1"/>
    <col min="1199" max="1199" width="30.5703125" style="105" customWidth="1"/>
    <col min="1200" max="1200" width="6.5703125" style="105" customWidth="1"/>
    <col min="1201" max="1201" width="5.5703125" style="105" customWidth="1"/>
    <col min="1202" max="1202" width="9.5703125" style="105" customWidth="1"/>
    <col min="1203" max="1203" width="5.5703125" style="105" customWidth="1"/>
    <col min="1204" max="1204" width="8.5703125" style="105" customWidth="1"/>
    <col min="1205" max="1205" width="5.5703125" style="105" customWidth="1"/>
    <col min="1206" max="1206" width="8.5703125" style="105" customWidth="1"/>
    <col min="1207" max="1207" width="3.5703125" style="105" customWidth="1"/>
    <col min="1208" max="1208" width="7.28515625" style="105" customWidth="1"/>
    <col min="1209" max="1209" width="3.5703125" style="105" customWidth="1"/>
    <col min="1210" max="1210" width="7.28515625" style="105" customWidth="1"/>
    <col min="1211" max="1211" width="3.5703125" style="105" customWidth="1"/>
    <col min="1212" max="1212" width="7.42578125" style="105" customWidth="1"/>
    <col min="1213" max="1213" width="3.5703125" style="105" customWidth="1"/>
    <col min="1214" max="1214" width="7.28515625" style="105" customWidth="1"/>
    <col min="1215" max="1215" width="5.5703125" style="105" customWidth="1"/>
    <col min="1216" max="1216" width="8.5703125" style="105" customWidth="1"/>
    <col min="1217" max="1219" width="6.5703125" style="105" customWidth="1"/>
    <col min="1220" max="1220" width="9.5703125" style="105" customWidth="1"/>
    <col min="1221" max="1222" width="6.5703125" style="105" customWidth="1"/>
    <col min="1223" max="1223" width="8.28515625" style="105" customWidth="1"/>
    <col min="1224" max="1234" width="2.5703125" style="105" customWidth="1"/>
    <col min="1235" max="1236" width="9.140625" style="105"/>
    <col min="1237" max="1240" width="5.5703125" style="105" customWidth="1"/>
    <col min="1241" max="1448" width="9.140625" style="105"/>
    <col min="1449" max="1449" width="3.5703125" style="105" customWidth="1"/>
    <col min="1450" max="1453" width="2.5703125" style="105" customWidth="1"/>
    <col min="1454" max="1454" width="25.5703125" style="105" customWidth="1"/>
    <col min="1455" max="1455" width="30.5703125" style="105" customWidth="1"/>
    <col min="1456" max="1456" width="6.5703125" style="105" customWidth="1"/>
    <col min="1457" max="1457" width="5.5703125" style="105" customWidth="1"/>
    <col min="1458" max="1458" width="9.5703125" style="105" customWidth="1"/>
    <col min="1459" max="1459" width="5.5703125" style="105" customWidth="1"/>
    <col min="1460" max="1460" width="8.5703125" style="105" customWidth="1"/>
    <col min="1461" max="1461" width="5.5703125" style="105" customWidth="1"/>
    <col min="1462" max="1462" width="8.5703125" style="105" customWidth="1"/>
    <col min="1463" max="1463" width="3.5703125" style="105" customWidth="1"/>
    <col min="1464" max="1464" width="7.28515625" style="105" customWidth="1"/>
    <col min="1465" max="1465" width="3.5703125" style="105" customWidth="1"/>
    <col min="1466" max="1466" width="7.28515625" style="105" customWidth="1"/>
    <col min="1467" max="1467" width="3.5703125" style="105" customWidth="1"/>
    <col min="1468" max="1468" width="7.42578125" style="105" customWidth="1"/>
    <col min="1469" max="1469" width="3.5703125" style="105" customWidth="1"/>
    <col min="1470" max="1470" width="7.28515625" style="105" customWidth="1"/>
    <col min="1471" max="1471" width="5.5703125" style="105" customWidth="1"/>
    <col min="1472" max="1472" width="8.5703125" style="105" customWidth="1"/>
    <col min="1473" max="1475" width="6.5703125" style="105" customWidth="1"/>
    <col min="1476" max="1476" width="9.5703125" style="105" customWidth="1"/>
    <col min="1477" max="1478" width="6.5703125" style="105" customWidth="1"/>
    <col min="1479" max="1479" width="8.28515625" style="105" customWidth="1"/>
    <col min="1480" max="1490" width="2.5703125" style="105" customWidth="1"/>
    <col min="1491" max="1492" width="9.140625" style="105"/>
    <col min="1493" max="1496" width="5.5703125" style="105" customWidth="1"/>
    <col min="1497" max="1704" width="9.140625" style="105"/>
    <col min="1705" max="1705" width="3.5703125" style="105" customWidth="1"/>
    <col min="1706" max="1709" width="2.5703125" style="105" customWidth="1"/>
    <col min="1710" max="1710" width="25.5703125" style="105" customWidth="1"/>
    <col min="1711" max="1711" width="30.5703125" style="105" customWidth="1"/>
    <col min="1712" max="1712" width="6.5703125" style="105" customWidth="1"/>
    <col min="1713" max="1713" width="5.5703125" style="105" customWidth="1"/>
    <col min="1714" max="1714" width="9.5703125" style="105" customWidth="1"/>
    <col min="1715" max="1715" width="5.5703125" style="105" customWidth="1"/>
    <col min="1716" max="1716" width="8.5703125" style="105" customWidth="1"/>
    <col min="1717" max="1717" width="5.5703125" style="105" customWidth="1"/>
    <col min="1718" max="1718" width="8.5703125" style="105" customWidth="1"/>
    <col min="1719" max="1719" width="3.5703125" style="105" customWidth="1"/>
    <col min="1720" max="1720" width="7.28515625" style="105" customWidth="1"/>
    <col min="1721" max="1721" width="3.5703125" style="105" customWidth="1"/>
    <col min="1722" max="1722" width="7.28515625" style="105" customWidth="1"/>
    <col min="1723" max="1723" width="3.5703125" style="105" customWidth="1"/>
    <col min="1724" max="1724" width="7.42578125" style="105" customWidth="1"/>
    <col min="1725" max="1725" width="3.5703125" style="105" customWidth="1"/>
    <col min="1726" max="1726" width="7.28515625" style="105" customWidth="1"/>
    <col min="1727" max="1727" width="5.5703125" style="105" customWidth="1"/>
    <col min="1728" max="1728" width="8.5703125" style="105" customWidth="1"/>
    <col min="1729" max="1731" width="6.5703125" style="105" customWidth="1"/>
    <col min="1732" max="1732" width="9.5703125" style="105" customWidth="1"/>
    <col min="1733" max="1734" width="6.5703125" style="105" customWidth="1"/>
    <col min="1735" max="1735" width="8.28515625" style="105" customWidth="1"/>
    <col min="1736" max="1746" width="2.5703125" style="105" customWidth="1"/>
    <col min="1747" max="1748" width="9.140625" style="105"/>
    <col min="1749" max="1752" width="5.5703125" style="105" customWidth="1"/>
    <col min="1753" max="1960" width="9.140625" style="105"/>
    <col min="1961" max="1961" width="3.5703125" style="105" customWidth="1"/>
    <col min="1962" max="1965" width="2.5703125" style="105" customWidth="1"/>
    <col min="1966" max="1966" width="25.5703125" style="105" customWidth="1"/>
    <col min="1967" max="1967" width="30.5703125" style="105" customWidth="1"/>
    <col min="1968" max="1968" width="6.5703125" style="105" customWidth="1"/>
    <col min="1969" max="1969" width="5.5703125" style="105" customWidth="1"/>
    <col min="1970" max="1970" width="9.5703125" style="105" customWidth="1"/>
    <col min="1971" max="1971" width="5.5703125" style="105" customWidth="1"/>
    <col min="1972" max="1972" width="8.5703125" style="105" customWidth="1"/>
    <col min="1973" max="1973" width="5.5703125" style="105" customWidth="1"/>
    <col min="1974" max="1974" width="8.5703125" style="105" customWidth="1"/>
    <col min="1975" max="1975" width="3.5703125" style="105" customWidth="1"/>
    <col min="1976" max="1976" width="7.28515625" style="105" customWidth="1"/>
    <col min="1977" max="1977" width="3.5703125" style="105" customWidth="1"/>
    <col min="1978" max="1978" width="7.28515625" style="105" customWidth="1"/>
    <col min="1979" max="1979" width="3.5703125" style="105" customWidth="1"/>
    <col min="1980" max="1980" width="7.42578125" style="105" customWidth="1"/>
    <col min="1981" max="1981" width="3.5703125" style="105" customWidth="1"/>
    <col min="1982" max="1982" width="7.28515625" style="105" customWidth="1"/>
    <col min="1983" max="1983" width="5.5703125" style="105" customWidth="1"/>
    <col min="1984" max="1984" width="8.5703125" style="105" customWidth="1"/>
    <col min="1985" max="1987" width="6.5703125" style="105" customWidth="1"/>
    <col min="1988" max="1988" width="9.5703125" style="105" customWidth="1"/>
    <col min="1989" max="1990" width="6.5703125" style="105" customWidth="1"/>
    <col min="1991" max="1991" width="8.28515625" style="105" customWidth="1"/>
    <col min="1992" max="2002" width="2.5703125" style="105" customWidth="1"/>
    <col min="2003" max="2004" width="9.140625" style="105"/>
    <col min="2005" max="2008" width="5.5703125" style="105" customWidth="1"/>
    <col min="2009" max="2216" width="9.140625" style="105"/>
    <col min="2217" max="2217" width="3.5703125" style="105" customWidth="1"/>
    <col min="2218" max="2221" width="2.5703125" style="105" customWidth="1"/>
    <col min="2222" max="2222" width="25.5703125" style="105" customWidth="1"/>
    <col min="2223" max="2223" width="30.5703125" style="105" customWidth="1"/>
    <col min="2224" max="2224" width="6.5703125" style="105" customWidth="1"/>
    <col min="2225" max="2225" width="5.5703125" style="105" customWidth="1"/>
    <col min="2226" max="2226" width="9.5703125" style="105" customWidth="1"/>
    <col min="2227" max="2227" width="5.5703125" style="105" customWidth="1"/>
    <col min="2228" max="2228" width="8.5703125" style="105" customWidth="1"/>
    <col min="2229" max="2229" width="5.5703125" style="105" customWidth="1"/>
    <col min="2230" max="2230" width="8.5703125" style="105" customWidth="1"/>
    <col min="2231" max="2231" width="3.5703125" style="105" customWidth="1"/>
    <col min="2232" max="2232" width="7.28515625" style="105" customWidth="1"/>
    <col min="2233" max="2233" width="3.5703125" style="105" customWidth="1"/>
    <col min="2234" max="2234" width="7.28515625" style="105" customWidth="1"/>
    <col min="2235" max="2235" width="3.5703125" style="105" customWidth="1"/>
    <col min="2236" max="2236" width="7.42578125" style="105" customWidth="1"/>
    <col min="2237" max="2237" width="3.5703125" style="105" customWidth="1"/>
    <col min="2238" max="2238" width="7.28515625" style="105" customWidth="1"/>
    <col min="2239" max="2239" width="5.5703125" style="105" customWidth="1"/>
    <col min="2240" max="2240" width="8.5703125" style="105" customWidth="1"/>
    <col min="2241" max="2243" width="6.5703125" style="105" customWidth="1"/>
    <col min="2244" max="2244" width="9.5703125" style="105" customWidth="1"/>
    <col min="2245" max="2246" width="6.5703125" style="105" customWidth="1"/>
    <col min="2247" max="2247" width="8.28515625" style="105" customWidth="1"/>
    <col min="2248" max="2258" width="2.5703125" style="105" customWidth="1"/>
    <col min="2259" max="2260" width="9.140625" style="105"/>
    <col min="2261" max="2264" width="5.5703125" style="105" customWidth="1"/>
    <col min="2265" max="2472" width="9.140625" style="105"/>
    <col min="2473" max="2473" width="3.5703125" style="105" customWidth="1"/>
    <col min="2474" max="2477" width="2.5703125" style="105" customWidth="1"/>
    <col min="2478" max="2478" width="25.5703125" style="105" customWidth="1"/>
    <col min="2479" max="2479" width="30.5703125" style="105" customWidth="1"/>
    <col min="2480" max="2480" width="6.5703125" style="105" customWidth="1"/>
    <col min="2481" max="2481" width="5.5703125" style="105" customWidth="1"/>
    <col min="2482" max="2482" width="9.5703125" style="105" customWidth="1"/>
    <col min="2483" max="2483" width="5.5703125" style="105" customWidth="1"/>
    <col min="2484" max="2484" width="8.5703125" style="105" customWidth="1"/>
    <col min="2485" max="2485" width="5.5703125" style="105" customWidth="1"/>
    <col min="2486" max="2486" width="8.5703125" style="105" customWidth="1"/>
    <col min="2487" max="2487" width="3.5703125" style="105" customWidth="1"/>
    <col min="2488" max="2488" width="7.28515625" style="105" customWidth="1"/>
    <col min="2489" max="2489" width="3.5703125" style="105" customWidth="1"/>
    <col min="2490" max="2490" width="7.28515625" style="105" customWidth="1"/>
    <col min="2491" max="2491" width="3.5703125" style="105" customWidth="1"/>
    <col min="2492" max="2492" width="7.42578125" style="105" customWidth="1"/>
    <col min="2493" max="2493" width="3.5703125" style="105" customWidth="1"/>
    <col min="2494" max="2494" width="7.28515625" style="105" customWidth="1"/>
    <col min="2495" max="2495" width="5.5703125" style="105" customWidth="1"/>
    <col min="2496" max="2496" width="8.5703125" style="105" customWidth="1"/>
    <col min="2497" max="2499" width="6.5703125" style="105" customWidth="1"/>
    <col min="2500" max="2500" width="9.5703125" style="105" customWidth="1"/>
    <col min="2501" max="2502" width="6.5703125" style="105" customWidth="1"/>
    <col min="2503" max="2503" width="8.28515625" style="105" customWidth="1"/>
    <col min="2504" max="2514" width="2.5703125" style="105" customWidth="1"/>
    <col min="2515" max="2516" width="9.140625" style="105"/>
    <col min="2517" max="2520" width="5.5703125" style="105" customWidth="1"/>
    <col min="2521" max="2728" width="9.140625" style="105"/>
    <col min="2729" max="2729" width="3.5703125" style="105" customWidth="1"/>
    <col min="2730" max="2733" width="2.5703125" style="105" customWidth="1"/>
    <col min="2734" max="2734" width="25.5703125" style="105" customWidth="1"/>
    <col min="2735" max="2735" width="30.5703125" style="105" customWidth="1"/>
    <col min="2736" max="2736" width="6.5703125" style="105" customWidth="1"/>
    <col min="2737" max="2737" width="5.5703125" style="105" customWidth="1"/>
    <col min="2738" max="2738" width="9.5703125" style="105" customWidth="1"/>
    <col min="2739" max="2739" width="5.5703125" style="105" customWidth="1"/>
    <col min="2740" max="2740" width="8.5703125" style="105" customWidth="1"/>
    <col min="2741" max="2741" width="5.5703125" style="105" customWidth="1"/>
    <col min="2742" max="2742" width="8.5703125" style="105" customWidth="1"/>
    <col min="2743" max="2743" width="3.5703125" style="105" customWidth="1"/>
    <col min="2744" max="2744" width="7.28515625" style="105" customWidth="1"/>
    <col min="2745" max="2745" width="3.5703125" style="105" customWidth="1"/>
    <col min="2746" max="2746" width="7.28515625" style="105" customWidth="1"/>
    <col min="2747" max="2747" width="3.5703125" style="105" customWidth="1"/>
    <col min="2748" max="2748" width="7.42578125" style="105" customWidth="1"/>
    <col min="2749" max="2749" width="3.5703125" style="105" customWidth="1"/>
    <col min="2750" max="2750" width="7.28515625" style="105" customWidth="1"/>
    <col min="2751" max="2751" width="5.5703125" style="105" customWidth="1"/>
    <col min="2752" max="2752" width="8.5703125" style="105" customWidth="1"/>
    <col min="2753" max="2755" width="6.5703125" style="105" customWidth="1"/>
    <col min="2756" max="2756" width="9.5703125" style="105" customWidth="1"/>
    <col min="2757" max="2758" width="6.5703125" style="105" customWidth="1"/>
    <col min="2759" max="2759" width="8.28515625" style="105" customWidth="1"/>
    <col min="2760" max="2770" width="2.5703125" style="105" customWidth="1"/>
    <col min="2771" max="2772" width="9.140625" style="105"/>
    <col min="2773" max="2776" width="5.5703125" style="105" customWidth="1"/>
    <col min="2777" max="2984" width="9.140625" style="105"/>
    <col min="2985" max="2985" width="3.5703125" style="105" customWidth="1"/>
    <col min="2986" max="2989" width="2.5703125" style="105" customWidth="1"/>
    <col min="2990" max="2990" width="25.5703125" style="105" customWidth="1"/>
    <col min="2991" max="2991" width="30.5703125" style="105" customWidth="1"/>
    <col min="2992" max="2992" width="6.5703125" style="105" customWidth="1"/>
    <col min="2993" max="2993" width="5.5703125" style="105" customWidth="1"/>
    <col min="2994" max="2994" width="9.5703125" style="105" customWidth="1"/>
    <col min="2995" max="2995" width="5.5703125" style="105" customWidth="1"/>
    <col min="2996" max="2996" width="8.5703125" style="105" customWidth="1"/>
    <col min="2997" max="2997" width="5.5703125" style="105" customWidth="1"/>
    <col min="2998" max="2998" width="8.5703125" style="105" customWidth="1"/>
    <col min="2999" max="2999" width="3.5703125" style="105" customWidth="1"/>
    <col min="3000" max="3000" width="7.28515625" style="105" customWidth="1"/>
    <col min="3001" max="3001" width="3.5703125" style="105" customWidth="1"/>
    <col min="3002" max="3002" width="7.28515625" style="105" customWidth="1"/>
    <col min="3003" max="3003" width="3.5703125" style="105" customWidth="1"/>
    <col min="3004" max="3004" width="7.42578125" style="105" customWidth="1"/>
    <col min="3005" max="3005" width="3.5703125" style="105" customWidth="1"/>
    <col min="3006" max="3006" width="7.28515625" style="105" customWidth="1"/>
    <col min="3007" max="3007" width="5.5703125" style="105" customWidth="1"/>
    <col min="3008" max="3008" width="8.5703125" style="105" customWidth="1"/>
    <col min="3009" max="3011" width="6.5703125" style="105" customWidth="1"/>
    <col min="3012" max="3012" width="9.5703125" style="105" customWidth="1"/>
    <col min="3013" max="3014" width="6.5703125" style="105" customWidth="1"/>
    <col min="3015" max="3015" width="8.28515625" style="105" customWidth="1"/>
    <col min="3016" max="3026" width="2.5703125" style="105" customWidth="1"/>
    <col min="3027" max="3028" width="9.140625" style="105"/>
    <col min="3029" max="3032" width="5.5703125" style="105" customWidth="1"/>
    <col min="3033" max="3240" width="9.140625" style="105"/>
    <col min="3241" max="3241" width="3.5703125" style="105" customWidth="1"/>
    <col min="3242" max="3245" width="2.5703125" style="105" customWidth="1"/>
    <col min="3246" max="3246" width="25.5703125" style="105" customWidth="1"/>
    <col min="3247" max="3247" width="30.5703125" style="105" customWidth="1"/>
    <col min="3248" max="3248" width="6.5703125" style="105" customWidth="1"/>
    <col min="3249" max="3249" width="5.5703125" style="105" customWidth="1"/>
    <col min="3250" max="3250" width="9.5703125" style="105" customWidth="1"/>
    <col min="3251" max="3251" width="5.5703125" style="105" customWidth="1"/>
    <col min="3252" max="3252" width="8.5703125" style="105" customWidth="1"/>
    <col min="3253" max="3253" width="5.5703125" style="105" customWidth="1"/>
    <col min="3254" max="3254" width="8.5703125" style="105" customWidth="1"/>
    <col min="3255" max="3255" width="3.5703125" style="105" customWidth="1"/>
    <col min="3256" max="3256" width="7.28515625" style="105" customWidth="1"/>
    <col min="3257" max="3257" width="3.5703125" style="105" customWidth="1"/>
    <col min="3258" max="3258" width="7.28515625" style="105" customWidth="1"/>
    <col min="3259" max="3259" width="3.5703125" style="105" customWidth="1"/>
    <col min="3260" max="3260" width="7.42578125" style="105" customWidth="1"/>
    <col min="3261" max="3261" width="3.5703125" style="105" customWidth="1"/>
    <col min="3262" max="3262" width="7.28515625" style="105" customWidth="1"/>
    <col min="3263" max="3263" width="5.5703125" style="105" customWidth="1"/>
    <col min="3264" max="3264" width="8.5703125" style="105" customWidth="1"/>
    <col min="3265" max="3267" width="6.5703125" style="105" customWidth="1"/>
    <col min="3268" max="3268" width="9.5703125" style="105" customWidth="1"/>
    <col min="3269" max="3270" width="6.5703125" style="105" customWidth="1"/>
    <col min="3271" max="3271" width="8.28515625" style="105" customWidth="1"/>
    <col min="3272" max="3282" width="2.5703125" style="105" customWidth="1"/>
    <col min="3283" max="3284" width="9.140625" style="105"/>
    <col min="3285" max="3288" width="5.5703125" style="105" customWidth="1"/>
    <col min="3289" max="3496" width="9.140625" style="105"/>
    <col min="3497" max="3497" width="3.5703125" style="105" customWidth="1"/>
    <col min="3498" max="3501" width="2.5703125" style="105" customWidth="1"/>
    <col min="3502" max="3502" width="25.5703125" style="105" customWidth="1"/>
    <col min="3503" max="3503" width="30.5703125" style="105" customWidth="1"/>
    <col min="3504" max="3504" width="6.5703125" style="105" customWidth="1"/>
    <col min="3505" max="3505" width="5.5703125" style="105" customWidth="1"/>
    <col min="3506" max="3506" width="9.5703125" style="105" customWidth="1"/>
    <col min="3507" max="3507" width="5.5703125" style="105" customWidth="1"/>
    <col min="3508" max="3508" width="8.5703125" style="105" customWidth="1"/>
    <col min="3509" max="3509" width="5.5703125" style="105" customWidth="1"/>
    <col min="3510" max="3510" width="8.5703125" style="105" customWidth="1"/>
    <col min="3511" max="3511" width="3.5703125" style="105" customWidth="1"/>
    <col min="3512" max="3512" width="7.28515625" style="105" customWidth="1"/>
    <col min="3513" max="3513" width="3.5703125" style="105" customWidth="1"/>
    <col min="3514" max="3514" width="7.28515625" style="105" customWidth="1"/>
    <col min="3515" max="3515" width="3.5703125" style="105" customWidth="1"/>
    <col min="3516" max="3516" width="7.42578125" style="105" customWidth="1"/>
    <col min="3517" max="3517" width="3.5703125" style="105" customWidth="1"/>
    <col min="3518" max="3518" width="7.28515625" style="105" customWidth="1"/>
    <col min="3519" max="3519" width="5.5703125" style="105" customWidth="1"/>
    <col min="3520" max="3520" width="8.5703125" style="105" customWidth="1"/>
    <col min="3521" max="3523" width="6.5703125" style="105" customWidth="1"/>
    <col min="3524" max="3524" width="9.5703125" style="105" customWidth="1"/>
    <col min="3525" max="3526" width="6.5703125" style="105" customWidth="1"/>
    <col min="3527" max="3527" width="8.28515625" style="105" customWidth="1"/>
    <col min="3528" max="3538" width="2.5703125" style="105" customWidth="1"/>
    <col min="3539" max="3540" width="9.140625" style="105"/>
    <col min="3541" max="3544" width="5.5703125" style="105" customWidth="1"/>
    <col min="3545" max="3752" width="9.140625" style="105"/>
    <col min="3753" max="3753" width="3.5703125" style="105" customWidth="1"/>
    <col min="3754" max="3757" width="2.5703125" style="105" customWidth="1"/>
    <col min="3758" max="3758" width="25.5703125" style="105" customWidth="1"/>
    <col min="3759" max="3759" width="30.5703125" style="105" customWidth="1"/>
    <col min="3760" max="3760" width="6.5703125" style="105" customWidth="1"/>
    <col min="3761" max="3761" width="5.5703125" style="105" customWidth="1"/>
    <col min="3762" max="3762" width="9.5703125" style="105" customWidth="1"/>
    <col min="3763" max="3763" width="5.5703125" style="105" customWidth="1"/>
    <col min="3764" max="3764" width="8.5703125" style="105" customWidth="1"/>
    <col min="3765" max="3765" width="5.5703125" style="105" customWidth="1"/>
    <col min="3766" max="3766" width="8.5703125" style="105" customWidth="1"/>
    <col min="3767" max="3767" width="3.5703125" style="105" customWidth="1"/>
    <col min="3768" max="3768" width="7.28515625" style="105" customWidth="1"/>
    <col min="3769" max="3769" width="3.5703125" style="105" customWidth="1"/>
    <col min="3770" max="3770" width="7.28515625" style="105" customWidth="1"/>
    <col min="3771" max="3771" width="3.5703125" style="105" customWidth="1"/>
    <col min="3772" max="3772" width="7.42578125" style="105" customWidth="1"/>
    <col min="3773" max="3773" width="3.5703125" style="105" customWidth="1"/>
    <col min="3774" max="3774" width="7.28515625" style="105" customWidth="1"/>
    <col min="3775" max="3775" width="5.5703125" style="105" customWidth="1"/>
    <col min="3776" max="3776" width="8.5703125" style="105" customWidth="1"/>
    <col min="3777" max="3779" width="6.5703125" style="105" customWidth="1"/>
    <col min="3780" max="3780" width="9.5703125" style="105" customWidth="1"/>
    <col min="3781" max="3782" width="6.5703125" style="105" customWidth="1"/>
    <col min="3783" max="3783" width="8.28515625" style="105" customWidth="1"/>
    <col min="3784" max="3794" width="2.5703125" style="105" customWidth="1"/>
    <col min="3795" max="3796" width="9.140625" style="105"/>
    <col min="3797" max="3800" width="5.5703125" style="105" customWidth="1"/>
    <col min="3801" max="4008" width="9.140625" style="105"/>
    <col min="4009" max="4009" width="3.5703125" style="105" customWidth="1"/>
    <col min="4010" max="4013" width="2.5703125" style="105" customWidth="1"/>
    <col min="4014" max="4014" width="25.5703125" style="105" customWidth="1"/>
    <col min="4015" max="4015" width="30.5703125" style="105" customWidth="1"/>
    <col min="4016" max="4016" width="6.5703125" style="105" customWidth="1"/>
    <col min="4017" max="4017" width="5.5703125" style="105" customWidth="1"/>
    <col min="4018" max="4018" width="9.5703125" style="105" customWidth="1"/>
    <col min="4019" max="4019" width="5.5703125" style="105" customWidth="1"/>
    <col min="4020" max="4020" width="8.5703125" style="105" customWidth="1"/>
    <col min="4021" max="4021" width="5.5703125" style="105" customWidth="1"/>
    <col min="4022" max="4022" width="8.5703125" style="105" customWidth="1"/>
    <col min="4023" max="4023" width="3.5703125" style="105" customWidth="1"/>
    <col min="4024" max="4024" width="7.28515625" style="105" customWidth="1"/>
    <col min="4025" max="4025" width="3.5703125" style="105" customWidth="1"/>
    <col min="4026" max="4026" width="7.28515625" style="105" customWidth="1"/>
    <col min="4027" max="4027" width="3.5703125" style="105" customWidth="1"/>
    <col min="4028" max="4028" width="7.42578125" style="105" customWidth="1"/>
    <col min="4029" max="4029" width="3.5703125" style="105" customWidth="1"/>
    <col min="4030" max="4030" width="7.28515625" style="105" customWidth="1"/>
    <col min="4031" max="4031" width="5.5703125" style="105" customWidth="1"/>
    <col min="4032" max="4032" width="8.5703125" style="105" customWidth="1"/>
    <col min="4033" max="4035" width="6.5703125" style="105" customWidth="1"/>
    <col min="4036" max="4036" width="9.5703125" style="105" customWidth="1"/>
    <col min="4037" max="4038" width="6.5703125" style="105" customWidth="1"/>
    <col min="4039" max="4039" width="8.28515625" style="105" customWidth="1"/>
    <col min="4040" max="4050" width="2.5703125" style="105" customWidth="1"/>
    <col min="4051" max="4052" width="9.140625" style="105"/>
    <col min="4053" max="4056" width="5.5703125" style="105" customWidth="1"/>
    <col min="4057" max="4264" width="9.140625" style="105"/>
    <col min="4265" max="4265" width="3.5703125" style="105" customWidth="1"/>
    <col min="4266" max="4269" width="2.5703125" style="105" customWidth="1"/>
    <col min="4270" max="4270" width="25.5703125" style="105" customWidth="1"/>
    <col min="4271" max="4271" width="30.5703125" style="105" customWidth="1"/>
    <col min="4272" max="4272" width="6.5703125" style="105" customWidth="1"/>
    <col min="4273" max="4273" width="5.5703125" style="105" customWidth="1"/>
    <col min="4274" max="4274" width="9.5703125" style="105" customWidth="1"/>
    <col min="4275" max="4275" width="5.5703125" style="105" customWidth="1"/>
    <col min="4276" max="4276" width="8.5703125" style="105" customWidth="1"/>
    <col min="4277" max="4277" width="5.5703125" style="105" customWidth="1"/>
    <col min="4278" max="4278" width="8.5703125" style="105" customWidth="1"/>
    <col min="4279" max="4279" width="3.5703125" style="105" customWidth="1"/>
    <col min="4280" max="4280" width="7.28515625" style="105" customWidth="1"/>
    <col min="4281" max="4281" width="3.5703125" style="105" customWidth="1"/>
    <col min="4282" max="4282" width="7.28515625" style="105" customWidth="1"/>
    <col min="4283" max="4283" width="3.5703125" style="105" customWidth="1"/>
    <col min="4284" max="4284" width="7.42578125" style="105" customWidth="1"/>
    <col min="4285" max="4285" width="3.5703125" style="105" customWidth="1"/>
    <col min="4286" max="4286" width="7.28515625" style="105" customWidth="1"/>
    <col min="4287" max="4287" width="5.5703125" style="105" customWidth="1"/>
    <col min="4288" max="4288" width="8.5703125" style="105" customWidth="1"/>
    <col min="4289" max="4291" width="6.5703125" style="105" customWidth="1"/>
    <col min="4292" max="4292" width="9.5703125" style="105" customWidth="1"/>
    <col min="4293" max="4294" width="6.5703125" style="105" customWidth="1"/>
    <col min="4295" max="4295" width="8.28515625" style="105" customWidth="1"/>
    <col min="4296" max="4306" width="2.5703125" style="105" customWidth="1"/>
    <col min="4307" max="4308" width="9.140625" style="105"/>
    <col min="4309" max="4312" width="5.5703125" style="105" customWidth="1"/>
    <col min="4313" max="4520" width="9.140625" style="105"/>
    <col min="4521" max="4521" width="3.5703125" style="105" customWidth="1"/>
    <col min="4522" max="4525" width="2.5703125" style="105" customWidth="1"/>
    <col min="4526" max="4526" width="25.5703125" style="105" customWidth="1"/>
    <col min="4527" max="4527" width="30.5703125" style="105" customWidth="1"/>
    <col min="4528" max="4528" width="6.5703125" style="105" customWidth="1"/>
    <col min="4529" max="4529" width="5.5703125" style="105" customWidth="1"/>
    <col min="4530" max="4530" width="9.5703125" style="105" customWidth="1"/>
    <col min="4531" max="4531" width="5.5703125" style="105" customWidth="1"/>
    <col min="4532" max="4532" width="8.5703125" style="105" customWidth="1"/>
    <col min="4533" max="4533" width="5.5703125" style="105" customWidth="1"/>
    <col min="4534" max="4534" width="8.5703125" style="105" customWidth="1"/>
    <col min="4535" max="4535" width="3.5703125" style="105" customWidth="1"/>
    <col min="4536" max="4536" width="7.28515625" style="105" customWidth="1"/>
    <col min="4537" max="4537" width="3.5703125" style="105" customWidth="1"/>
    <col min="4538" max="4538" width="7.28515625" style="105" customWidth="1"/>
    <col min="4539" max="4539" width="3.5703125" style="105" customWidth="1"/>
    <col min="4540" max="4540" width="7.42578125" style="105" customWidth="1"/>
    <col min="4541" max="4541" width="3.5703125" style="105" customWidth="1"/>
    <col min="4542" max="4542" width="7.28515625" style="105" customWidth="1"/>
    <col min="4543" max="4543" width="5.5703125" style="105" customWidth="1"/>
    <col min="4544" max="4544" width="8.5703125" style="105" customWidth="1"/>
    <col min="4545" max="4547" width="6.5703125" style="105" customWidth="1"/>
    <col min="4548" max="4548" width="9.5703125" style="105" customWidth="1"/>
    <col min="4549" max="4550" width="6.5703125" style="105" customWidth="1"/>
    <col min="4551" max="4551" width="8.28515625" style="105" customWidth="1"/>
    <col min="4552" max="4562" width="2.5703125" style="105" customWidth="1"/>
    <col min="4563" max="4564" width="9.140625" style="105"/>
    <col min="4565" max="4568" width="5.5703125" style="105" customWidth="1"/>
    <col min="4569" max="4776" width="9.140625" style="105"/>
    <col min="4777" max="4777" width="3.5703125" style="105" customWidth="1"/>
    <col min="4778" max="4781" width="2.5703125" style="105" customWidth="1"/>
    <col min="4782" max="4782" width="25.5703125" style="105" customWidth="1"/>
    <col min="4783" max="4783" width="30.5703125" style="105" customWidth="1"/>
    <col min="4784" max="4784" width="6.5703125" style="105" customWidth="1"/>
    <col min="4785" max="4785" width="5.5703125" style="105" customWidth="1"/>
    <col min="4786" max="4786" width="9.5703125" style="105" customWidth="1"/>
    <col min="4787" max="4787" width="5.5703125" style="105" customWidth="1"/>
    <col min="4788" max="4788" width="8.5703125" style="105" customWidth="1"/>
    <col min="4789" max="4789" width="5.5703125" style="105" customWidth="1"/>
    <col min="4790" max="4790" width="8.5703125" style="105" customWidth="1"/>
    <col min="4791" max="4791" width="3.5703125" style="105" customWidth="1"/>
    <col min="4792" max="4792" width="7.28515625" style="105" customWidth="1"/>
    <col min="4793" max="4793" width="3.5703125" style="105" customWidth="1"/>
    <col min="4794" max="4794" width="7.28515625" style="105" customWidth="1"/>
    <col min="4795" max="4795" width="3.5703125" style="105" customWidth="1"/>
    <col min="4796" max="4796" width="7.42578125" style="105" customWidth="1"/>
    <col min="4797" max="4797" width="3.5703125" style="105" customWidth="1"/>
    <col min="4798" max="4798" width="7.28515625" style="105" customWidth="1"/>
    <col min="4799" max="4799" width="5.5703125" style="105" customWidth="1"/>
    <col min="4800" max="4800" width="8.5703125" style="105" customWidth="1"/>
    <col min="4801" max="4803" width="6.5703125" style="105" customWidth="1"/>
    <col min="4804" max="4804" width="9.5703125" style="105" customWidth="1"/>
    <col min="4805" max="4806" width="6.5703125" style="105" customWidth="1"/>
    <col min="4807" max="4807" width="8.28515625" style="105" customWidth="1"/>
    <col min="4808" max="4818" width="2.5703125" style="105" customWidth="1"/>
    <col min="4819" max="4820" width="9.140625" style="105"/>
    <col min="4821" max="4824" width="5.5703125" style="105" customWidth="1"/>
    <col min="4825" max="5032" width="9.140625" style="105"/>
    <col min="5033" max="5033" width="3.5703125" style="105" customWidth="1"/>
    <col min="5034" max="5037" width="2.5703125" style="105" customWidth="1"/>
    <col min="5038" max="5038" width="25.5703125" style="105" customWidth="1"/>
    <col min="5039" max="5039" width="30.5703125" style="105" customWidth="1"/>
    <col min="5040" max="5040" width="6.5703125" style="105" customWidth="1"/>
    <col min="5041" max="5041" width="5.5703125" style="105" customWidth="1"/>
    <col min="5042" max="5042" width="9.5703125" style="105" customWidth="1"/>
    <col min="5043" max="5043" width="5.5703125" style="105" customWidth="1"/>
    <col min="5044" max="5044" width="8.5703125" style="105" customWidth="1"/>
    <col min="5045" max="5045" width="5.5703125" style="105" customWidth="1"/>
    <col min="5046" max="5046" width="8.5703125" style="105" customWidth="1"/>
    <col min="5047" max="5047" width="3.5703125" style="105" customWidth="1"/>
    <col min="5048" max="5048" width="7.28515625" style="105" customWidth="1"/>
    <col min="5049" max="5049" width="3.5703125" style="105" customWidth="1"/>
    <col min="5050" max="5050" width="7.28515625" style="105" customWidth="1"/>
    <col min="5051" max="5051" width="3.5703125" style="105" customWidth="1"/>
    <col min="5052" max="5052" width="7.42578125" style="105" customWidth="1"/>
    <col min="5053" max="5053" width="3.5703125" style="105" customWidth="1"/>
    <col min="5054" max="5054" width="7.28515625" style="105" customWidth="1"/>
    <col min="5055" max="5055" width="5.5703125" style="105" customWidth="1"/>
    <col min="5056" max="5056" width="8.5703125" style="105" customWidth="1"/>
    <col min="5057" max="5059" width="6.5703125" style="105" customWidth="1"/>
    <col min="5060" max="5060" width="9.5703125" style="105" customWidth="1"/>
    <col min="5061" max="5062" width="6.5703125" style="105" customWidth="1"/>
    <col min="5063" max="5063" width="8.28515625" style="105" customWidth="1"/>
    <col min="5064" max="5074" width="2.5703125" style="105" customWidth="1"/>
    <col min="5075" max="5076" width="9.140625" style="105"/>
    <col min="5077" max="5080" width="5.5703125" style="105" customWidth="1"/>
    <col min="5081" max="5288" width="9.140625" style="105"/>
    <col min="5289" max="5289" width="3.5703125" style="105" customWidth="1"/>
    <col min="5290" max="5293" width="2.5703125" style="105" customWidth="1"/>
    <col min="5294" max="5294" width="25.5703125" style="105" customWidth="1"/>
    <col min="5295" max="5295" width="30.5703125" style="105" customWidth="1"/>
    <col min="5296" max="5296" width="6.5703125" style="105" customWidth="1"/>
    <col min="5297" max="5297" width="5.5703125" style="105" customWidth="1"/>
    <col min="5298" max="5298" width="9.5703125" style="105" customWidth="1"/>
    <col min="5299" max="5299" width="5.5703125" style="105" customWidth="1"/>
    <col min="5300" max="5300" width="8.5703125" style="105" customWidth="1"/>
    <col min="5301" max="5301" width="5.5703125" style="105" customWidth="1"/>
    <col min="5302" max="5302" width="8.5703125" style="105" customWidth="1"/>
    <col min="5303" max="5303" width="3.5703125" style="105" customWidth="1"/>
    <col min="5304" max="5304" width="7.28515625" style="105" customWidth="1"/>
    <col min="5305" max="5305" width="3.5703125" style="105" customWidth="1"/>
    <col min="5306" max="5306" width="7.28515625" style="105" customWidth="1"/>
    <col min="5307" max="5307" width="3.5703125" style="105" customWidth="1"/>
    <col min="5308" max="5308" width="7.42578125" style="105" customWidth="1"/>
    <col min="5309" max="5309" width="3.5703125" style="105" customWidth="1"/>
    <col min="5310" max="5310" width="7.28515625" style="105" customWidth="1"/>
    <col min="5311" max="5311" width="5.5703125" style="105" customWidth="1"/>
    <col min="5312" max="5312" width="8.5703125" style="105" customWidth="1"/>
    <col min="5313" max="5315" width="6.5703125" style="105" customWidth="1"/>
    <col min="5316" max="5316" width="9.5703125" style="105" customWidth="1"/>
    <col min="5317" max="5318" width="6.5703125" style="105" customWidth="1"/>
    <col min="5319" max="5319" width="8.28515625" style="105" customWidth="1"/>
    <col min="5320" max="5330" width="2.5703125" style="105" customWidth="1"/>
    <col min="5331" max="5332" width="9.140625" style="105"/>
    <col min="5333" max="5336" width="5.5703125" style="105" customWidth="1"/>
    <col min="5337" max="5544" width="9.140625" style="105"/>
    <col min="5545" max="5545" width="3.5703125" style="105" customWidth="1"/>
    <col min="5546" max="5549" width="2.5703125" style="105" customWidth="1"/>
    <col min="5550" max="5550" width="25.5703125" style="105" customWidth="1"/>
    <col min="5551" max="5551" width="30.5703125" style="105" customWidth="1"/>
    <col min="5552" max="5552" width="6.5703125" style="105" customWidth="1"/>
    <col min="5553" max="5553" width="5.5703125" style="105" customWidth="1"/>
    <col min="5554" max="5554" width="9.5703125" style="105" customWidth="1"/>
    <col min="5555" max="5555" width="5.5703125" style="105" customWidth="1"/>
    <col min="5556" max="5556" width="8.5703125" style="105" customWidth="1"/>
    <col min="5557" max="5557" width="5.5703125" style="105" customWidth="1"/>
    <col min="5558" max="5558" width="8.5703125" style="105" customWidth="1"/>
    <col min="5559" max="5559" width="3.5703125" style="105" customWidth="1"/>
    <col min="5560" max="5560" width="7.28515625" style="105" customWidth="1"/>
    <col min="5561" max="5561" width="3.5703125" style="105" customWidth="1"/>
    <col min="5562" max="5562" width="7.28515625" style="105" customWidth="1"/>
    <col min="5563" max="5563" width="3.5703125" style="105" customWidth="1"/>
    <col min="5564" max="5564" width="7.42578125" style="105" customWidth="1"/>
    <col min="5565" max="5565" width="3.5703125" style="105" customWidth="1"/>
    <col min="5566" max="5566" width="7.28515625" style="105" customWidth="1"/>
    <col min="5567" max="5567" width="5.5703125" style="105" customWidth="1"/>
    <col min="5568" max="5568" width="8.5703125" style="105" customWidth="1"/>
    <col min="5569" max="5571" width="6.5703125" style="105" customWidth="1"/>
    <col min="5572" max="5572" width="9.5703125" style="105" customWidth="1"/>
    <col min="5573" max="5574" width="6.5703125" style="105" customWidth="1"/>
    <col min="5575" max="5575" width="8.28515625" style="105" customWidth="1"/>
    <col min="5576" max="5586" width="2.5703125" style="105" customWidth="1"/>
    <col min="5587" max="5588" width="9.140625" style="105"/>
    <col min="5589" max="5592" width="5.5703125" style="105" customWidth="1"/>
    <col min="5593" max="5800" width="9.140625" style="105"/>
    <col min="5801" max="5801" width="3.5703125" style="105" customWidth="1"/>
    <col min="5802" max="5805" width="2.5703125" style="105" customWidth="1"/>
    <col min="5806" max="5806" width="25.5703125" style="105" customWidth="1"/>
    <col min="5807" max="5807" width="30.5703125" style="105" customWidth="1"/>
    <col min="5808" max="5808" width="6.5703125" style="105" customWidth="1"/>
    <col min="5809" max="5809" width="5.5703125" style="105" customWidth="1"/>
    <col min="5810" max="5810" width="9.5703125" style="105" customWidth="1"/>
    <col min="5811" max="5811" width="5.5703125" style="105" customWidth="1"/>
    <col min="5812" max="5812" width="8.5703125" style="105" customWidth="1"/>
    <col min="5813" max="5813" width="5.5703125" style="105" customWidth="1"/>
    <col min="5814" max="5814" width="8.5703125" style="105" customWidth="1"/>
    <col min="5815" max="5815" width="3.5703125" style="105" customWidth="1"/>
    <col min="5816" max="5816" width="7.28515625" style="105" customWidth="1"/>
    <col min="5817" max="5817" width="3.5703125" style="105" customWidth="1"/>
    <col min="5818" max="5818" width="7.28515625" style="105" customWidth="1"/>
    <col min="5819" max="5819" width="3.5703125" style="105" customWidth="1"/>
    <col min="5820" max="5820" width="7.42578125" style="105" customWidth="1"/>
    <col min="5821" max="5821" width="3.5703125" style="105" customWidth="1"/>
    <col min="5822" max="5822" width="7.28515625" style="105" customWidth="1"/>
    <col min="5823" max="5823" width="5.5703125" style="105" customWidth="1"/>
    <col min="5824" max="5824" width="8.5703125" style="105" customWidth="1"/>
    <col min="5825" max="5827" width="6.5703125" style="105" customWidth="1"/>
    <col min="5828" max="5828" width="9.5703125" style="105" customWidth="1"/>
    <col min="5829" max="5830" width="6.5703125" style="105" customWidth="1"/>
    <col min="5831" max="5831" width="8.28515625" style="105" customWidth="1"/>
    <col min="5832" max="5842" width="2.5703125" style="105" customWidth="1"/>
    <col min="5843" max="5844" width="9.140625" style="105"/>
    <col min="5845" max="5848" width="5.5703125" style="105" customWidth="1"/>
    <col min="5849" max="6056" width="9.140625" style="105"/>
    <col min="6057" max="6057" width="3.5703125" style="105" customWidth="1"/>
    <col min="6058" max="6061" width="2.5703125" style="105" customWidth="1"/>
    <col min="6062" max="6062" width="25.5703125" style="105" customWidth="1"/>
    <col min="6063" max="6063" width="30.5703125" style="105" customWidth="1"/>
    <col min="6064" max="6064" width="6.5703125" style="105" customWidth="1"/>
    <col min="6065" max="6065" width="5.5703125" style="105" customWidth="1"/>
    <col min="6066" max="6066" width="9.5703125" style="105" customWidth="1"/>
    <col min="6067" max="6067" width="5.5703125" style="105" customWidth="1"/>
    <col min="6068" max="6068" width="8.5703125" style="105" customWidth="1"/>
    <col min="6069" max="6069" width="5.5703125" style="105" customWidth="1"/>
    <col min="6070" max="6070" width="8.5703125" style="105" customWidth="1"/>
    <col min="6071" max="6071" width="3.5703125" style="105" customWidth="1"/>
    <col min="6072" max="6072" width="7.28515625" style="105" customWidth="1"/>
    <col min="6073" max="6073" width="3.5703125" style="105" customWidth="1"/>
    <col min="6074" max="6074" width="7.28515625" style="105" customWidth="1"/>
    <col min="6075" max="6075" width="3.5703125" style="105" customWidth="1"/>
    <col min="6076" max="6076" width="7.42578125" style="105" customWidth="1"/>
    <col min="6077" max="6077" width="3.5703125" style="105" customWidth="1"/>
    <col min="6078" max="6078" width="7.28515625" style="105" customWidth="1"/>
    <col min="6079" max="6079" width="5.5703125" style="105" customWidth="1"/>
    <col min="6080" max="6080" width="8.5703125" style="105" customWidth="1"/>
    <col min="6081" max="6083" width="6.5703125" style="105" customWidth="1"/>
    <col min="6084" max="6084" width="9.5703125" style="105" customWidth="1"/>
    <col min="6085" max="6086" width="6.5703125" style="105" customWidth="1"/>
    <col min="6087" max="6087" width="8.28515625" style="105" customWidth="1"/>
    <col min="6088" max="6098" width="2.5703125" style="105" customWidth="1"/>
    <col min="6099" max="6100" width="9.140625" style="105"/>
    <col min="6101" max="6104" width="5.5703125" style="105" customWidth="1"/>
    <col min="6105" max="6312" width="9.140625" style="105"/>
    <col min="6313" max="6313" width="3.5703125" style="105" customWidth="1"/>
    <col min="6314" max="6317" width="2.5703125" style="105" customWidth="1"/>
    <col min="6318" max="6318" width="25.5703125" style="105" customWidth="1"/>
    <col min="6319" max="6319" width="30.5703125" style="105" customWidth="1"/>
    <col min="6320" max="6320" width="6.5703125" style="105" customWidth="1"/>
    <col min="6321" max="6321" width="5.5703125" style="105" customWidth="1"/>
    <col min="6322" max="6322" width="9.5703125" style="105" customWidth="1"/>
    <col min="6323" max="6323" width="5.5703125" style="105" customWidth="1"/>
    <col min="6324" max="6324" width="8.5703125" style="105" customWidth="1"/>
    <col min="6325" max="6325" width="5.5703125" style="105" customWidth="1"/>
    <col min="6326" max="6326" width="8.5703125" style="105" customWidth="1"/>
    <col min="6327" max="6327" width="3.5703125" style="105" customWidth="1"/>
    <col min="6328" max="6328" width="7.28515625" style="105" customWidth="1"/>
    <col min="6329" max="6329" width="3.5703125" style="105" customWidth="1"/>
    <col min="6330" max="6330" width="7.28515625" style="105" customWidth="1"/>
    <col min="6331" max="6331" width="3.5703125" style="105" customWidth="1"/>
    <col min="6332" max="6332" width="7.42578125" style="105" customWidth="1"/>
    <col min="6333" max="6333" width="3.5703125" style="105" customWidth="1"/>
    <col min="6334" max="6334" width="7.28515625" style="105" customWidth="1"/>
    <col min="6335" max="6335" width="5.5703125" style="105" customWidth="1"/>
    <col min="6336" max="6336" width="8.5703125" style="105" customWidth="1"/>
    <col min="6337" max="6339" width="6.5703125" style="105" customWidth="1"/>
    <col min="6340" max="6340" width="9.5703125" style="105" customWidth="1"/>
    <col min="6341" max="6342" width="6.5703125" style="105" customWidth="1"/>
    <col min="6343" max="6343" width="8.28515625" style="105" customWidth="1"/>
    <col min="6344" max="6354" width="2.5703125" style="105" customWidth="1"/>
    <col min="6355" max="6356" width="9.140625" style="105"/>
    <col min="6357" max="6360" width="5.5703125" style="105" customWidth="1"/>
    <col min="6361" max="6568" width="9.140625" style="105"/>
    <col min="6569" max="6569" width="3.5703125" style="105" customWidth="1"/>
    <col min="6570" max="6573" width="2.5703125" style="105" customWidth="1"/>
    <col min="6574" max="6574" width="25.5703125" style="105" customWidth="1"/>
    <col min="6575" max="6575" width="30.5703125" style="105" customWidth="1"/>
    <col min="6576" max="6576" width="6.5703125" style="105" customWidth="1"/>
    <col min="6577" max="6577" width="5.5703125" style="105" customWidth="1"/>
    <col min="6578" max="6578" width="9.5703125" style="105" customWidth="1"/>
    <col min="6579" max="6579" width="5.5703125" style="105" customWidth="1"/>
    <col min="6580" max="6580" width="8.5703125" style="105" customWidth="1"/>
    <col min="6581" max="6581" width="5.5703125" style="105" customWidth="1"/>
    <col min="6582" max="6582" width="8.5703125" style="105" customWidth="1"/>
    <col min="6583" max="6583" width="3.5703125" style="105" customWidth="1"/>
    <col min="6584" max="6584" width="7.28515625" style="105" customWidth="1"/>
    <col min="6585" max="6585" width="3.5703125" style="105" customWidth="1"/>
    <col min="6586" max="6586" width="7.28515625" style="105" customWidth="1"/>
    <col min="6587" max="6587" width="3.5703125" style="105" customWidth="1"/>
    <col min="6588" max="6588" width="7.42578125" style="105" customWidth="1"/>
    <col min="6589" max="6589" width="3.5703125" style="105" customWidth="1"/>
    <col min="6590" max="6590" width="7.28515625" style="105" customWidth="1"/>
    <col min="6591" max="6591" width="5.5703125" style="105" customWidth="1"/>
    <col min="6592" max="6592" width="8.5703125" style="105" customWidth="1"/>
    <col min="6593" max="6595" width="6.5703125" style="105" customWidth="1"/>
    <col min="6596" max="6596" width="9.5703125" style="105" customWidth="1"/>
    <col min="6597" max="6598" width="6.5703125" style="105" customWidth="1"/>
    <col min="6599" max="6599" width="8.28515625" style="105" customWidth="1"/>
    <col min="6600" max="6610" width="2.5703125" style="105" customWidth="1"/>
    <col min="6611" max="6612" width="9.140625" style="105"/>
    <col min="6613" max="6616" width="5.5703125" style="105" customWidth="1"/>
    <col min="6617" max="6824" width="9.140625" style="105"/>
    <col min="6825" max="6825" width="3.5703125" style="105" customWidth="1"/>
    <col min="6826" max="6829" width="2.5703125" style="105" customWidth="1"/>
    <col min="6830" max="6830" width="25.5703125" style="105" customWidth="1"/>
    <col min="6831" max="6831" width="30.5703125" style="105" customWidth="1"/>
    <col min="6832" max="6832" width="6.5703125" style="105" customWidth="1"/>
    <col min="6833" max="6833" width="5.5703125" style="105" customWidth="1"/>
    <col min="6834" max="6834" width="9.5703125" style="105" customWidth="1"/>
    <col min="6835" max="6835" width="5.5703125" style="105" customWidth="1"/>
    <col min="6836" max="6836" width="8.5703125" style="105" customWidth="1"/>
    <col min="6837" max="6837" width="5.5703125" style="105" customWidth="1"/>
    <col min="6838" max="6838" width="8.5703125" style="105" customWidth="1"/>
    <col min="6839" max="6839" width="3.5703125" style="105" customWidth="1"/>
    <col min="6840" max="6840" width="7.28515625" style="105" customWidth="1"/>
    <col min="6841" max="6841" width="3.5703125" style="105" customWidth="1"/>
    <col min="6842" max="6842" width="7.28515625" style="105" customWidth="1"/>
    <col min="6843" max="6843" width="3.5703125" style="105" customWidth="1"/>
    <col min="6844" max="6844" width="7.42578125" style="105" customWidth="1"/>
    <col min="6845" max="6845" width="3.5703125" style="105" customWidth="1"/>
    <col min="6846" max="6846" width="7.28515625" style="105" customWidth="1"/>
    <col min="6847" max="6847" width="5.5703125" style="105" customWidth="1"/>
    <col min="6848" max="6848" width="8.5703125" style="105" customWidth="1"/>
    <col min="6849" max="6851" width="6.5703125" style="105" customWidth="1"/>
    <col min="6852" max="6852" width="9.5703125" style="105" customWidth="1"/>
    <col min="6853" max="6854" width="6.5703125" style="105" customWidth="1"/>
    <col min="6855" max="6855" width="8.28515625" style="105" customWidth="1"/>
    <col min="6856" max="6866" width="2.5703125" style="105" customWidth="1"/>
    <col min="6867" max="6868" width="9.140625" style="105"/>
    <col min="6869" max="6872" width="5.5703125" style="105" customWidth="1"/>
    <col min="6873" max="7080" width="9.140625" style="105"/>
    <col min="7081" max="7081" width="3.5703125" style="105" customWidth="1"/>
    <col min="7082" max="7085" width="2.5703125" style="105" customWidth="1"/>
    <col min="7086" max="7086" width="25.5703125" style="105" customWidth="1"/>
    <col min="7087" max="7087" width="30.5703125" style="105" customWidth="1"/>
    <col min="7088" max="7088" width="6.5703125" style="105" customWidth="1"/>
    <col min="7089" max="7089" width="5.5703125" style="105" customWidth="1"/>
    <col min="7090" max="7090" width="9.5703125" style="105" customWidth="1"/>
    <col min="7091" max="7091" width="5.5703125" style="105" customWidth="1"/>
    <col min="7092" max="7092" width="8.5703125" style="105" customWidth="1"/>
    <col min="7093" max="7093" width="5.5703125" style="105" customWidth="1"/>
    <col min="7094" max="7094" width="8.5703125" style="105" customWidth="1"/>
    <col min="7095" max="7095" width="3.5703125" style="105" customWidth="1"/>
    <col min="7096" max="7096" width="7.28515625" style="105" customWidth="1"/>
    <col min="7097" max="7097" width="3.5703125" style="105" customWidth="1"/>
    <col min="7098" max="7098" width="7.28515625" style="105" customWidth="1"/>
    <col min="7099" max="7099" width="3.5703125" style="105" customWidth="1"/>
    <col min="7100" max="7100" width="7.42578125" style="105" customWidth="1"/>
    <col min="7101" max="7101" width="3.5703125" style="105" customWidth="1"/>
    <col min="7102" max="7102" width="7.28515625" style="105" customWidth="1"/>
    <col min="7103" max="7103" width="5.5703125" style="105" customWidth="1"/>
    <col min="7104" max="7104" width="8.5703125" style="105" customWidth="1"/>
    <col min="7105" max="7107" width="6.5703125" style="105" customWidth="1"/>
    <col min="7108" max="7108" width="9.5703125" style="105" customWidth="1"/>
    <col min="7109" max="7110" width="6.5703125" style="105" customWidth="1"/>
    <col min="7111" max="7111" width="8.28515625" style="105" customWidth="1"/>
    <col min="7112" max="7122" width="2.5703125" style="105" customWidth="1"/>
    <col min="7123" max="7124" width="9.140625" style="105"/>
    <col min="7125" max="7128" width="5.5703125" style="105" customWidth="1"/>
    <col min="7129" max="7336" width="9.140625" style="105"/>
    <col min="7337" max="7337" width="3.5703125" style="105" customWidth="1"/>
    <col min="7338" max="7341" width="2.5703125" style="105" customWidth="1"/>
    <col min="7342" max="7342" width="25.5703125" style="105" customWidth="1"/>
    <col min="7343" max="7343" width="30.5703125" style="105" customWidth="1"/>
    <col min="7344" max="7344" width="6.5703125" style="105" customWidth="1"/>
    <col min="7345" max="7345" width="5.5703125" style="105" customWidth="1"/>
    <col min="7346" max="7346" width="9.5703125" style="105" customWidth="1"/>
    <col min="7347" max="7347" width="5.5703125" style="105" customWidth="1"/>
    <col min="7348" max="7348" width="8.5703125" style="105" customWidth="1"/>
    <col min="7349" max="7349" width="5.5703125" style="105" customWidth="1"/>
    <col min="7350" max="7350" width="8.5703125" style="105" customWidth="1"/>
    <col min="7351" max="7351" width="3.5703125" style="105" customWidth="1"/>
    <col min="7352" max="7352" width="7.28515625" style="105" customWidth="1"/>
    <col min="7353" max="7353" width="3.5703125" style="105" customWidth="1"/>
    <col min="7354" max="7354" width="7.28515625" style="105" customWidth="1"/>
    <col min="7355" max="7355" width="3.5703125" style="105" customWidth="1"/>
    <col min="7356" max="7356" width="7.42578125" style="105" customWidth="1"/>
    <col min="7357" max="7357" width="3.5703125" style="105" customWidth="1"/>
    <col min="7358" max="7358" width="7.28515625" style="105" customWidth="1"/>
    <col min="7359" max="7359" width="5.5703125" style="105" customWidth="1"/>
    <col min="7360" max="7360" width="8.5703125" style="105" customWidth="1"/>
    <col min="7361" max="7363" width="6.5703125" style="105" customWidth="1"/>
    <col min="7364" max="7364" width="9.5703125" style="105" customWidth="1"/>
    <col min="7365" max="7366" width="6.5703125" style="105" customWidth="1"/>
    <col min="7367" max="7367" width="8.28515625" style="105" customWidth="1"/>
    <col min="7368" max="7378" width="2.5703125" style="105" customWidth="1"/>
    <col min="7379" max="7380" width="9.140625" style="105"/>
    <col min="7381" max="7384" width="5.5703125" style="105" customWidth="1"/>
    <col min="7385" max="7592" width="9.140625" style="105"/>
    <col min="7593" max="7593" width="3.5703125" style="105" customWidth="1"/>
    <col min="7594" max="7597" width="2.5703125" style="105" customWidth="1"/>
    <col min="7598" max="7598" width="25.5703125" style="105" customWidth="1"/>
    <col min="7599" max="7599" width="30.5703125" style="105" customWidth="1"/>
    <col min="7600" max="7600" width="6.5703125" style="105" customWidth="1"/>
    <col min="7601" max="7601" width="5.5703125" style="105" customWidth="1"/>
    <col min="7602" max="7602" width="9.5703125" style="105" customWidth="1"/>
    <col min="7603" max="7603" width="5.5703125" style="105" customWidth="1"/>
    <col min="7604" max="7604" width="8.5703125" style="105" customWidth="1"/>
    <col min="7605" max="7605" width="5.5703125" style="105" customWidth="1"/>
    <col min="7606" max="7606" width="8.5703125" style="105" customWidth="1"/>
    <col min="7607" max="7607" width="3.5703125" style="105" customWidth="1"/>
    <col min="7608" max="7608" width="7.28515625" style="105" customWidth="1"/>
    <col min="7609" max="7609" width="3.5703125" style="105" customWidth="1"/>
    <col min="7610" max="7610" width="7.28515625" style="105" customWidth="1"/>
    <col min="7611" max="7611" width="3.5703125" style="105" customWidth="1"/>
    <col min="7612" max="7612" width="7.42578125" style="105" customWidth="1"/>
    <col min="7613" max="7613" width="3.5703125" style="105" customWidth="1"/>
    <col min="7614" max="7614" width="7.28515625" style="105" customWidth="1"/>
    <col min="7615" max="7615" width="5.5703125" style="105" customWidth="1"/>
    <col min="7616" max="7616" width="8.5703125" style="105" customWidth="1"/>
    <col min="7617" max="7619" width="6.5703125" style="105" customWidth="1"/>
    <col min="7620" max="7620" width="9.5703125" style="105" customWidth="1"/>
    <col min="7621" max="7622" width="6.5703125" style="105" customWidth="1"/>
    <col min="7623" max="7623" width="8.28515625" style="105" customWidth="1"/>
    <col min="7624" max="7634" width="2.5703125" style="105" customWidth="1"/>
    <col min="7635" max="7636" width="9.140625" style="105"/>
    <col min="7637" max="7640" width="5.5703125" style="105" customWidth="1"/>
    <col min="7641" max="7848" width="9.140625" style="105"/>
    <col min="7849" max="7849" width="3.5703125" style="105" customWidth="1"/>
    <col min="7850" max="7853" width="2.5703125" style="105" customWidth="1"/>
    <col min="7854" max="7854" width="25.5703125" style="105" customWidth="1"/>
    <col min="7855" max="7855" width="30.5703125" style="105" customWidth="1"/>
    <col min="7856" max="7856" width="6.5703125" style="105" customWidth="1"/>
    <col min="7857" max="7857" width="5.5703125" style="105" customWidth="1"/>
    <col min="7858" max="7858" width="9.5703125" style="105" customWidth="1"/>
    <col min="7859" max="7859" width="5.5703125" style="105" customWidth="1"/>
    <col min="7860" max="7860" width="8.5703125" style="105" customWidth="1"/>
    <col min="7861" max="7861" width="5.5703125" style="105" customWidth="1"/>
    <col min="7862" max="7862" width="8.5703125" style="105" customWidth="1"/>
    <col min="7863" max="7863" width="3.5703125" style="105" customWidth="1"/>
    <col min="7864" max="7864" width="7.28515625" style="105" customWidth="1"/>
    <col min="7865" max="7865" width="3.5703125" style="105" customWidth="1"/>
    <col min="7866" max="7866" width="7.28515625" style="105" customWidth="1"/>
    <col min="7867" max="7867" width="3.5703125" style="105" customWidth="1"/>
    <col min="7868" max="7868" width="7.42578125" style="105" customWidth="1"/>
    <col min="7869" max="7869" width="3.5703125" style="105" customWidth="1"/>
    <col min="7870" max="7870" width="7.28515625" style="105" customWidth="1"/>
    <col min="7871" max="7871" width="5.5703125" style="105" customWidth="1"/>
    <col min="7872" max="7872" width="8.5703125" style="105" customWidth="1"/>
    <col min="7873" max="7875" width="6.5703125" style="105" customWidth="1"/>
    <col min="7876" max="7876" width="9.5703125" style="105" customWidth="1"/>
    <col min="7877" max="7878" width="6.5703125" style="105" customWidth="1"/>
    <col min="7879" max="7879" width="8.28515625" style="105" customWidth="1"/>
    <col min="7880" max="7890" width="2.5703125" style="105" customWidth="1"/>
    <col min="7891" max="7892" width="9.140625" style="105"/>
    <col min="7893" max="7896" width="5.5703125" style="105" customWidth="1"/>
    <col min="7897" max="8104" width="9.140625" style="105"/>
    <col min="8105" max="8105" width="3.5703125" style="105" customWidth="1"/>
    <col min="8106" max="8109" width="2.5703125" style="105" customWidth="1"/>
    <col min="8110" max="8110" width="25.5703125" style="105" customWidth="1"/>
    <col min="8111" max="8111" width="30.5703125" style="105" customWidth="1"/>
    <col min="8112" max="8112" width="6.5703125" style="105" customWidth="1"/>
    <col min="8113" max="8113" width="5.5703125" style="105" customWidth="1"/>
    <col min="8114" max="8114" width="9.5703125" style="105" customWidth="1"/>
    <col min="8115" max="8115" width="5.5703125" style="105" customWidth="1"/>
    <col min="8116" max="8116" width="8.5703125" style="105" customWidth="1"/>
    <col min="8117" max="8117" width="5.5703125" style="105" customWidth="1"/>
    <col min="8118" max="8118" width="8.5703125" style="105" customWidth="1"/>
    <col min="8119" max="8119" width="3.5703125" style="105" customWidth="1"/>
    <col min="8120" max="8120" width="7.28515625" style="105" customWidth="1"/>
    <col min="8121" max="8121" width="3.5703125" style="105" customWidth="1"/>
    <col min="8122" max="8122" width="7.28515625" style="105" customWidth="1"/>
    <col min="8123" max="8123" width="3.5703125" style="105" customWidth="1"/>
    <col min="8124" max="8124" width="7.42578125" style="105" customWidth="1"/>
    <col min="8125" max="8125" width="3.5703125" style="105" customWidth="1"/>
    <col min="8126" max="8126" width="7.28515625" style="105" customWidth="1"/>
    <col min="8127" max="8127" width="5.5703125" style="105" customWidth="1"/>
    <col min="8128" max="8128" width="8.5703125" style="105" customWidth="1"/>
    <col min="8129" max="8131" width="6.5703125" style="105" customWidth="1"/>
    <col min="8132" max="8132" width="9.5703125" style="105" customWidth="1"/>
    <col min="8133" max="8134" width="6.5703125" style="105" customWidth="1"/>
    <col min="8135" max="8135" width="8.28515625" style="105" customWidth="1"/>
    <col min="8136" max="8146" width="2.5703125" style="105" customWidth="1"/>
    <col min="8147" max="8148" width="9.140625" style="105"/>
    <col min="8149" max="8152" width="5.5703125" style="105" customWidth="1"/>
    <col min="8153" max="8360" width="9.140625" style="105"/>
    <col min="8361" max="8361" width="3.5703125" style="105" customWidth="1"/>
    <col min="8362" max="8365" width="2.5703125" style="105" customWidth="1"/>
    <col min="8366" max="8366" width="25.5703125" style="105" customWidth="1"/>
    <col min="8367" max="8367" width="30.5703125" style="105" customWidth="1"/>
    <col min="8368" max="8368" width="6.5703125" style="105" customWidth="1"/>
    <col min="8369" max="8369" width="5.5703125" style="105" customWidth="1"/>
    <col min="8370" max="8370" width="9.5703125" style="105" customWidth="1"/>
    <col min="8371" max="8371" width="5.5703125" style="105" customWidth="1"/>
    <col min="8372" max="8372" width="8.5703125" style="105" customWidth="1"/>
    <col min="8373" max="8373" width="5.5703125" style="105" customWidth="1"/>
    <col min="8374" max="8374" width="8.5703125" style="105" customWidth="1"/>
    <col min="8375" max="8375" width="3.5703125" style="105" customWidth="1"/>
    <col min="8376" max="8376" width="7.28515625" style="105" customWidth="1"/>
    <col min="8377" max="8377" width="3.5703125" style="105" customWidth="1"/>
    <col min="8378" max="8378" width="7.28515625" style="105" customWidth="1"/>
    <col min="8379" max="8379" width="3.5703125" style="105" customWidth="1"/>
    <col min="8380" max="8380" width="7.42578125" style="105" customWidth="1"/>
    <col min="8381" max="8381" width="3.5703125" style="105" customWidth="1"/>
    <col min="8382" max="8382" width="7.28515625" style="105" customWidth="1"/>
    <col min="8383" max="8383" width="5.5703125" style="105" customWidth="1"/>
    <col min="8384" max="8384" width="8.5703125" style="105" customWidth="1"/>
    <col min="8385" max="8387" width="6.5703125" style="105" customWidth="1"/>
    <col min="8388" max="8388" width="9.5703125" style="105" customWidth="1"/>
    <col min="8389" max="8390" width="6.5703125" style="105" customWidth="1"/>
    <col min="8391" max="8391" width="8.28515625" style="105" customWidth="1"/>
    <col min="8392" max="8402" width="2.5703125" style="105" customWidth="1"/>
    <col min="8403" max="8404" width="9.140625" style="105"/>
    <col min="8405" max="8408" width="5.5703125" style="105" customWidth="1"/>
    <col min="8409" max="8616" width="9.140625" style="105"/>
    <col min="8617" max="8617" width="3.5703125" style="105" customWidth="1"/>
    <col min="8618" max="8621" width="2.5703125" style="105" customWidth="1"/>
    <col min="8622" max="8622" width="25.5703125" style="105" customWidth="1"/>
    <col min="8623" max="8623" width="30.5703125" style="105" customWidth="1"/>
    <col min="8624" max="8624" width="6.5703125" style="105" customWidth="1"/>
    <col min="8625" max="8625" width="5.5703125" style="105" customWidth="1"/>
    <col min="8626" max="8626" width="9.5703125" style="105" customWidth="1"/>
    <col min="8627" max="8627" width="5.5703125" style="105" customWidth="1"/>
    <col min="8628" max="8628" width="8.5703125" style="105" customWidth="1"/>
    <col min="8629" max="8629" width="5.5703125" style="105" customWidth="1"/>
    <col min="8630" max="8630" width="8.5703125" style="105" customWidth="1"/>
    <col min="8631" max="8631" width="3.5703125" style="105" customWidth="1"/>
    <col min="8632" max="8632" width="7.28515625" style="105" customWidth="1"/>
    <col min="8633" max="8633" width="3.5703125" style="105" customWidth="1"/>
    <col min="8634" max="8634" width="7.28515625" style="105" customWidth="1"/>
    <col min="8635" max="8635" width="3.5703125" style="105" customWidth="1"/>
    <col min="8636" max="8636" width="7.42578125" style="105" customWidth="1"/>
    <col min="8637" max="8637" width="3.5703125" style="105" customWidth="1"/>
    <col min="8638" max="8638" width="7.28515625" style="105" customWidth="1"/>
    <col min="8639" max="8639" width="5.5703125" style="105" customWidth="1"/>
    <col min="8640" max="8640" width="8.5703125" style="105" customWidth="1"/>
    <col min="8641" max="8643" width="6.5703125" style="105" customWidth="1"/>
    <col min="8644" max="8644" width="9.5703125" style="105" customWidth="1"/>
    <col min="8645" max="8646" width="6.5703125" style="105" customWidth="1"/>
    <col min="8647" max="8647" width="8.28515625" style="105" customWidth="1"/>
    <col min="8648" max="8658" width="2.5703125" style="105" customWidth="1"/>
    <col min="8659" max="8660" width="9.140625" style="105"/>
    <col min="8661" max="8664" width="5.5703125" style="105" customWidth="1"/>
    <col min="8665" max="8872" width="9.140625" style="105"/>
    <col min="8873" max="8873" width="3.5703125" style="105" customWidth="1"/>
    <col min="8874" max="8877" width="2.5703125" style="105" customWidth="1"/>
    <col min="8878" max="8878" width="25.5703125" style="105" customWidth="1"/>
    <col min="8879" max="8879" width="30.5703125" style="105" customWidth="1"/>
    <col min="8880" max="8880" width="6.5703125" style="105" customWidth="1"/>
    <col min="8881" max="8881" width="5.5703125" style="105" customWidth="1"/>
    <col min="8882" max="8882" width="9.5703125" style="105" customWidth="1"/>
    <col min="8883" max="8883" width="5.5703125" style="105" customWidth="1"/>
    <col min="8884" max="8884" width="8.5703125" style="105" customWidth="1"/>
    <col min="8885" max="8885" width="5.5703125" style="105" customWidth="1"/>
    <col min="8886" max="8886" width="8.5703125" style="105" customWidth="1"/>
    <col min="8887" max="8887" width="3.5703125" style="105" customWidth="1"/>
    <col min="8888" max="8888" width="7.28515625" style="105" customWidth="1"/>
    <col min="8889" max="8889" width="3.5703125" style="105" customWidth="1"/>
    <col min="8890" max="8890" width="7.28515625" style="105" customWidth="1"/>
    <col min="8891" max="8891" width="3.5703125" style="105" customWidth="1"/>
    <col min="8892" max="8892" width="7.42578125" style="105" customWidth="1"/>
    <col min="8893" max="8893" width="3.5703125" style="105" customWidth="1"/>
    <col min="8894" max="8894" width="7.28515625" style="105" customWidth="1"/>
    <col min="8895" max="8895" width="5.5703125" style="105" customWidth="1"/>
    <col min="8896" max="8896" width="8.5703125" style="105" customWidth="1"/>
    <col min="8897" max="8899" width="6.5703125" style="105" customWidth="1"/>
    <col min="8900" max="8900" width="9.5703125" style="105" customWidth="1"/>
    <col min="8901" max="8902" width="6.5703125" style="105" customWidth="1"/>
    <col min="8903" max="8903" width="8.28515625" style="105" customWidth="1"/>
    <col min="8904" max="8914" width="2.5703125" style="105" customWidth="1"/>
    <col min="8915" max="8916" width="9.140625" style="105"/>
    <col min="8917" max="8920" width="5.5703125" style="105" customWidth="1"/>
    <col min="8921" max="9128" width="9.140625" style="105"/>
    <col min="9129" max="9129" width="3.5703125" style="105" customWidth="1"/>
    <col min="9130" max="9133" width="2.5703125" style="105" customWidth="1"/>
    <col min="9134" max="9134" width="25.5703125" style="105" customWidth="1"/>
    <col min="9135" max="9135" width="30.5703125" style="105" customWidth="1"/>
    <col min="9136" max="9136" width="6.5703125" style="105" customWidth="1"/>
    <col min="9137" max="9137" width="5.5703125" style="105" customWidth="1"/>
    <col min="9138" max="9138" width="9.5703125" style="105" customWidth="1"/>
    <col min="9139" max="9139" width="5.5703125" style="105" customWidth="1"/>
    <col min="9140" max="9140" width="8.5703125" style="105" customWidth="1"/>
    <col min="9141" max="9141" width="5.5703125" style="105" customWidth="1"/>
    <col min="9142" max="9142" width="8.5703125" style="105" customWidth="1"/>
    <col min="9143" max="9143" width="3.5703125" style="105" customWidth="1"/>
    <col min="9144" max="9144" width="7.28515625" style="105" customWidth="1"/>
    <col min="9145" max="9145" width="3.5703125" style="105" customWidth="1"/>
    <col min="9146" max="9146" width="7.28515625" style="105" customWidth="1"/>
    <col min="9147" max="9147" width="3.5703125" style="105" customWidth="1"/>
    <col min="9148" max="9148" width="7.42578125" style="105" customWidth="1"/>
    <col min="9149" max="9149" width="3.5703125" style="105" customWidth="1"/>
    <col min="9150" max="9150" width="7.28515625" style="105" customWidth="1"/>
    <col min="9151" max="9151" width="5.5703125" style="105" customWidth="1"/>
    <col min="9152" max="9152" width="8.5703125" style="105" customWidth="1"/>
    <col min="9153" max="9155" width="6.5703125" style="105" customWidth="1"/>
    <col min="9156" max="9156" width="9.5703125" style="105" customWidth="1"/>
    <col min="9157" max="9158" width="6.5703125" style="105" customWidth="1"/>
    <col min="9159" max="9159" width="8.28515625" style="105" customWidth="1"/>
    <col min="9160" max="9170" width="2.5703125" style="105" customWidth="1"/>
    <col min="9171" max="9172" width="9.140625" style="105"/>
    <col min="9173" max="9176" width="5.5703125" style="105" customWidth="1"/>
    <col min="9177" max="9384" width="9.140625" style="105"/>
    <col min="9385" max="9385" width="3.5703125" style="105" customWidth="1"/>
    <col min="9386" max="9389" width="2.5703125" style="105" customWidth="1"/>
    <col min="9390" max="9390" width="25.5703125" style="105" customWidth="1"/>
    <col min="9391" max="9391" width="30.5703125" style="105" customWidth="1"/>
    <col min="9392" max="9392" width="6.5703125" style="105" customWidth="1"/>
    <col min="9393" max="9393" width="5.5703125" style="105" customWidth="1"/>
    <col min="9394" max="9394" width="9.5703125" style="105" customWidth="1"/>
    <col min="9395" max="9395" width="5.5703125" style="105" customWidth="1"/>
    <col min="9396" max="9396" width="8.5703125" style="105" customWidth="1"/>
    <col min="9397" max="9397" width="5.5703125" style="105" customWidth="1"/>
    <col min="9398" max="9398" width="8.5703125" style="105" customWidth="1"/>
    <col min="9399" max="9399" width="3.5703125" style="105" customWidth="1"/>
    <col min="9400" max="9400" width="7.28515625" style="105" customWidth="1"/>
    <col min="9401" max="9401" width="3.5703125" style="105" customWidth="1"/>
    <col min="9402" max="9402" width="7.28515625" style="105" customWidth="1"/>
    <col min="9403" max="9403" width="3.5703125" style="105" customWidth="1"/>
    <col min="9404" max="9404" width="7.42578125" style="105" customWidth="1"/>
    <col min="9405" max="9405" width="3.5703125" style="105" customWidth="1"/>
    <col min="9406" max="9406" width="7.28515625" style="105" customWidth="1"/>
    <col min="9407" max="9407" width="5.5703125" style="105" customWidth="1"/>
    <col min="9408" max="9408" width="8.5703125" style="105" customWidth="1"/>
    <col min="9409" max="9411" width="6.5703125" style="105" customWidth="1"/>
    <col min="9412" max="9412" width="9.5703125" style="105" customWidth="1"/>
    <col min="9413" max="9414" width="6.5703125" style="105" customWidth="1"/>
    <col min="9415" max="9415" width="8.28515625" style="105" customWidth="1"/>
    <col min="9416" max="9426" width="2.5703125" style="105" customWidth="1"/>
    <col min="9427" max="9428" width="9.140625" style="105"/>
    <col min="9429" max="9432" width="5.5703125" style="105" customWidth="1"/>
    <col min="9433" max="9640" width="9.140625" style="105"/>
    <col min="9641" max="9641" width="3.5703125" style="105" customWidth="1"/>
    <col min="9642" max="9645" width="2.5703125" style="105" customWidth="1"/>
    <col min="9646" max="9646" width="25.5703125" style="105" customWidth="1"/>
    <col min="9647" max="9647" width="30.5703125" style="105" customWidth="1"/>
    <col min="9648" max="9648" width="6.5703125" style="105" customWidth="1"/>
    <col min="9649" max="9649" width="5.5703125" style="105" customWidth="1"/>
    <col min="9650" max="9650" width="9.5703125" style="105" customWidth="1"/>
    <col min="9651" max="9651" width="5.5703125" style="105" customWidth="1"/>
    <col min="9652" max="9652" width="8.5703125" style="105" customWidth="1"/>
    <col min="9653" max="9653" width="5.5703125" style="105" customWidth="1"/>
    <col min="9654" max="9654" width="8.5703125" style="105" customWidth="1"/>
    <col min="9655" max="9655" width="3.5703125" style="105" customWidth="1"/>
    <col min="9656" max="9656" width="7.28515625" style="105" customWidth="1"/>
    <col min="9657" max="9657" width="3.5703125" style="105" customWidth="1"/>
    <col min="9658" max="9658" width="7.28515625" style="105" customWidth="1"/>
    <col min="9659" max="9659" width="3.5703125" style="105" customWidth="1"/>
    <col min="9660" max="9660" width="7.42578125" style="105" customWidth="1"/>
    <col min="9661" max="9661" width="3.5703125" style="105" customWidth="1"/>
    <col min="9662" max="9662" width="7.28515625" style="105" customWidth="1"/>
    <col min="9663" max="9663" width="5.5703125" style="105" customWidth="1"/>
    <col min="9664" max="9664" width="8.5703125" style="105" customWidth="1"/>
    <col min="9665" max="9667" width="6.5703125" style="105" customWidth="1"/>
    <col min="9668" max="9668" width="9.5703125" style="105" customWidth="1"/>
    <col min="9669" max="9670" width="6.5703125" style="105" customWidth="1"/>
    <col min="9671" max="9671" width="8.28515625" style="105" customWidth="1"/>
    <col min="9672" max="9682" width="2.5703125" style="105" customWidth="1"/>
    <col min="9683" max="9684" width="9.140625" style="105"/>
    <col min="9685" max="9688" width="5.5703125" style="105" customWidth="1"/>
    <col min="9689" max="9896" width="9.140625" style="105"/>
    <col min="9897" max="9897" width="3.5703125" style="105" customWidth="1"/>
    <col min="9898" max="9901" width="2.5703125" style="105" customWidth="1"/>
    <col min="9902" max="9902" width="25.5703125" style="105" customWidth="1"/>
    <col min="9903" max="9903" width="30.5703125" style="105" customWidth="1"/>
    <col min="9904" max="9904" width="6.5703125" style="105" customWidth="1"/>
    <col min="9905" max="9905" width="5.5703125" style="105" customWidth="1"/>
    <col min="9906" max="9906" width="9.5703125" style="105" customWidth="1"/>
    <col min="9907" max="9907" width="5.5703125" style="105" customWidth="1"/>
    <col min="9908" max="9908" width="8.5703125" style="105" customWidth="1"/>
    <col min="9909" max="9909" width="5.5703125" style="105" customWidth="1"/>
    <col min="9910" max="9910" width="8.5703125" style="105" customWidth="1"/>
    <col min="9911" max="9911" width="3.5703125" style="105" customWidth="1"/>
    <col min="9912" max="9912" width="7.28515625" style="105" customWidth="1"/>
    <col min="9913" max="9913" width="3.5703125" style="105" customWidth="1"/>
    <col min="9914" max="9914" width="7.28515625" style="105" customWidth="1"/>
    <col min="9915" max="9915" width="3.5703125" style="105" customWidth="1"/>
    <col min="9916" max="9916" width="7.42578125" style="105" customWidth="1"/>
    <col min="9917" max="9917" width="3.5703125" style="105" customWidth="1"/>
    <col min="9918" max="9918" width="7.28515625" style="105" customWidth="1"/>
    <col min="9919" max="9919" width="5.5703125" style="105" customWidth="1"/>
    <col min="9920" max="9920" width="8.5703125" style="105" customWidth="1"/>
    <col min="9921" max="9923" width="6.5703125" style="105" customWidth="1"/>
    <col min="9924" max="9924" width="9.5703125" style="105" customWidth="1"/>
    <col min="9925" max="9926" width="6.5703125" style="105" customWidth="1"/>
    <col min="9927" max="9927" width="8.28515625" style="105" customWidth="1"/>
    <col min="9928" max="9938" width="2.5703125" style="105" customWidth="1"/>
    <col min="9939" max="9940" width="9.140625" style="105"/>
    <col min="9941" max="9944" width="5.5703125" style="105" customWidth="1"/>
    <col min="9945" max="10152" width="9.140625" style="105"/>
    <col min="10153" max="10153" width="3.5703125" style="105" customWidth="1"/>
    <col min="10154" max="10157" width="2.5703125" style="105" customWidth="1"/>
    <col min="10158" max="10158" width="25.5703125" style="105" customWidth="1"/>
    <col min="10159" max="10159" width="30.5703125" style="105" customWidth="1"/>
    <col min="10160" max="10160" width="6.5703125" style="105" customWidth="1"/>
    <col min="10161" max="10161" width="5.5703125" style="105" customWidth="1"/>
    <col min="10162" max="10162" width="9.5703125" style="105" customWidth="1"/>
    <col min="10163" max="10163" width="5.5703125" style="105" customWidth="1"/>
    <col min="10164" max="10164" width="8.5703125" style="105" customWidth="1"/>
    <col min="10165" max="10165" width="5.5703125" style="105" customWidth="1"/>
    <col min="10166" max="10166" width="8.5703125" style="105" customWidth="1"/>
    <col min="10167" max="10167" width="3.5703125" style="105" customWidth="1"/>
    <col min="10168" max="10168" width="7.28515625" style="105" customWidth="1"/>
    <col min="10169" max="10169" width="3.5703125" style="105" customWidth="1"/>
    <col min="10170" max="10170" width="7.28515625" style="105" customWidth="1"/>
    <col min="10171" max="10171" width="3.5703125" style="105" customWidth="1"/>
    <col min="10172" max="10172" width="7.42578125" style="105" customWidth="1"/>
    <col min="10173" max="10173" width="3.5703125" style="105" customWidth="1"/>
    <col min="10174" max="10174" width="7.28515625" style="105" customWidth="1"/>
    <col min="10175" max="10175" width="5.5703125" style="105" customWidth="1"/>
    <col min="10176" max="10176" width="8.5703125" style="105" customWidth="1"/>
    <col min="10177" max="10179" width="6.5703125" style="105" customWidth="1"/>
    <col min="10180" max="10180" width="9.5703125" style="105" customWidth="1"/>
    <col min="10181" max="10182" width="6.5703125" style="105" customWidth="1"/>
    <col min="10183" max="10183" width="8.28515625" style="105" customWidth="1"/>
    <col min="10184" max="10194" width="2.5703125" style="105" customWidth="1"/>
    <col min="10195" max="10196" width="9.140625" style="105"/>
    <col min="10197" max="10200" width="5.5703125" style="105" customWidth="1"/>
    <col min="10201" max="10408" width="9.140625" style="105"/>
    <col min="10409" max="10409" width="3.5703125" style="105" customWidth="1"/>
    <col min="10410" max="10413" width="2.5703125" style="105" customWidth="1"/>
    <col min="10414" max="10414" width="25.5703125" style="105" customWidth="1"/>
    <col min="10415" max="10415" width="30.5703125" style="105" customWidth="1"/>
    <col min="10416" max="10416" width="6.5703125" style="105" customWidth="1"/>
    <col min="10417" max="10417" width="5.5703125" style="105" customWidth="1"/>
    <col min="10418" max="10418" width="9.5703125" style="105" customWidth="1"/>
    <col min="10419" max="10419" width="5.5703125" style="105" customWidth="1"/>
    <col min="10420" max="10420" width="8.5703125" style="105" customWidth="1"/>
    <col min="10421" max="10421" width="5.5703125" style="105" customWidth="1"/>
    <col min="10422" max="10422" width="8.5703125" style="105" customWidth="1"/>
    <col min="10423" max="10423" width="3.5703125" style="105" customWidth="1"/>
    <col min="10424" max="10424" width="7.28515625" style="105" customWidth="1"/>
    <col min="10425" max="10425" width="3.5703125" style="105" customWidth="1"/>
    <col min="10426" max="10426" width="7.28515625" style="105" customWidth="1"/>
    <col min="10427" max="10427" width="3.5703125" style="105" customWidth="1"/>
    <col min="10428" max="10428" width="7.42578125" style="105" customWidth="1"/>
    <col min="10429" max="10429" width="3.5703125" style="105" customWidth="1"/>
    <col min="10430" max="10430" width="7.28515625" style="105" customWidth="1"/>
    <col min="10431" max="10431" width="5.5703125" style="105" customWidth="1"/>
    <col min="10432" max="10432" width="8.5703125" style="105" customWidth="1"/>
    <col min="10433" max="10435" width="6.5703125" style="105" customWidth="1"/>
    <col min="10436" max="10436" width="9.5703125" style="105" customWidth="1"/>
    <col min="10437" max="10438" width="6.5703125" style="105" customWidth="1"/>
    <col min="10439" max="10439" width="8.28515625" style="105" customWidth="1"/>
    <col min="10440" max="10450" width="2.5703125" style="105" customWidth="1"/>
    <col min="10451" max="10452" width="9.140625" style="105"/>
    <col min="10453" max="10456" width="5.5703125" style="105" customWidth="1"/>
    <col min="10457" max="10664" width="9.140625" style="105"/>
    <col min="10665" max="10665" width="3.5703125" style="105" customWidth="1"/>
    <col min="10666" max="10669" width="2.5703125" style="105" customWidth="1"/>
    <col min="10670" max="10670" width="25.5703125" style="105" customWidth="1"/>
    <col min="10671" max="10671" width="30.5703125" style="105" customWidth="1"/>
    <col min="10672" max="10672" width="6.5703125" style="105" customWidth="1"/>
    <col min="10673" max="10673" width="5.5703125" style="105" customWidth="1"/>
    <col min="10674" max="10674" width="9.5703125" style="105" customWidth="1"/>
    <col min="10675" max="10675" width="5.5703125" style="105" customWidth="1"/>
    <col min="10676" max="10676" width="8.5703125" style="105" customWidth="1"/>
    <col min="10677" max="10677" width="5.5703125" style="105" customWidth="1"/>
    <col min="10678" max="10678" width="8.5703125" style="105" customWidth="1"/>
    <col min="10679" max="10679" width="3.5703125" style="105" customWidth="1"/>
    <col min="10680" max="10680" width="7.28515625" style="105" customWidth="1"/>
    <col min="10681" max="10681" width="3.5703125" style="105" customWidth="1"/>
    <col min="10682" max="10682" width="7.28515625" style="105" customWidth="1"/>
    <col min="10683" max="10683" width="3.5703125" style="105" customWidth="1"/>
    <col min="10684" max="10684" width="7.42578125" style="105" customWidth="1"/>
    <col min="10685" max="10685" width="3.5703125" style="105" customWidth="1"/>
    <col min="10686" max="10686" width="7.28515625" style="105" customWidth="1"/>
    <col min="10687" max="10687" width="5.5703125" style="105" customWidth="1"/>
    <col min="10688" max="10688" width="8.5703125" style="105" customWidth="1"/>
    <col min="10689" max="10691" width="6.5703125" style="105" customWidth="1"/>
    <col min="10692" max="10692" width="9.5703125" style="105" customWidth="1"/>
    <col min="10693" max="10694" width="6.5703125" style="105" customWidth="1"/>
    <col min="10695" max="10695" width="8.28515625" style="105" customWidth="1"/>
    <col min="10696" max="10706" width="2.5703125" style="105" customWidth="1"/>
    <col min="10707" max="10708" width="9.140625" style="105"/>
    <col min="10709" max="10712" width="5.5703125" style="105" customWidth="1"/>
    <col min="10713" max="10920" width="9.140625" style="105"/>
    <col min="10921" max="10921" width="3.5703125" style="105" customWidth="1"/>
    <col min="10922" max="10925" width="2.5703125" style="105" customWidth="1"/>
    <col min="10926" max="10926" width="25.5703125" style="105" customWidth="1"/>
    <col min="10927" max="10927" width="30.5703125" style="105" customWidth="1"/>
    <col min="10928" max="10928" width="6.5703125" style="105" customWidth="1"/>
    <col min="10929" max="10929" width="5.5703125" style="105" customWidth="1"/>
    <col min="10930" max="10930" width="9.5703125" style="105" customWidth="1"/>
    <col min="10931" max="10931" width="5.5703125" style="105" customWidth="1"/>
    <col min="10932" max="10932" width="8.5703125" style="105" customWidth="1"/>
    <col min="10933" max="10933" width="5.5703125" style="105" customWidth="1"/>
    <col min="10934" max="10934" width="8.5703125" style="105" customWidth="1"/>
    <col min="10935" max="10935" width="3.5703125" style="105" customWidth="1"/>
    <col min="10936" max="10936" width="7.28515625" style="105" customWidth="1"/>
    <col min="10937" max="10937" width="3.5703125" style="105" customWidth="1"/>
    <col min="10938" max="10938" width="7.28515625" style="105" customWidth="1"/>
    <col min="10939" max="10939" width="3.5703125" style="105" customWidth="1"/>
    <col min="10940" max="10940" width="7.42578125" style="105" customWidth="1"/>
    <col min="10941" max="10941" width="3.5703125" style="105" customWidth="1"/>
    <col min="10942" max="10942" width="7.28515625" style="105" customWidth="1"/>
    <col min="10943" max="10943" width="5.5703125" style="105" customWidth="1"/>
    <col min="10944" max="10944" width="8.5703125" style="105" customWidth="1"/>
    <col min="10945" max="10947" width="6.5703125" style="105" customWidth="1"/>
    <col min="10948" max="10948" width="9.5703125" style="105" customWidth="1"/>
    <col min="10949" max="10950" width="6.5703125" style="105" customWidth="1"/>
    <col min="10951" max="10951" width="8.28515625" style="105" customWidth="1"/>
    <col min="10952" max="10962" width="2.5703125" style="105" customWidth="1"/>
    <col min="10963" max="10964" width="9.140625" style="105"/>
    <col min="10965" max="10968" width="5.5703125" style="105" customWidth="1"/>
    <col min="10969" max="11176" width="9.140625" style="105"/>
    <col min="11177" max="11177" width="3.5703125" style="105" customWidth="1"/>
    <col min="11178" max="11181" width="2.5703125" style="105" customWidth="1"/>
    <col min="11182" max="11182" width="25.5703125" style="105" customWidth="1"/>
    <col min="11183" max="11183" width="30.5703125" style="105" customWidth="1"/>
    <col min="11184" max="11184" width="6.5703125" style="105" customWidth="1"/>
    <col min="11185" max="11185" width="5.5703125" style="105" customWidth="1"/>
    <col min="11186" max="11186" width="9.5703125" style="105" customWidth="1"/>
    <col min="11187" max="11187" width="5.5703125" style="105" customWidth="1"/>
    <col min="11188" max="11188" width="8.5703125" style="105" customWidth="1"/>
    <col min="11189" max="11189" width="5.5703125" style="105" customWidth="1"/>
    <col min="11190" max="11190" width="8.5703125" style="105" customWidth="1"/>
    <col min="11191" max="11191" width="3.5703125" style="105" customWidth="1"/>
    <col min="11192" max="11192" width="7.28515625" style="105" customWidth="1"/>
    <col min="11193" max="11193" width="3.5703125" style="105" customWidth="1"/>
    <col min="11194" max="11194" width="7.28515625" style="105" customWidth="1"/>
    <col min="11195" max="11195" width="3.5703125" style="105" customWidth="1"/>
    <col min="11196" max="11196" width="7.42578125" style="105" customWidth="1"/>
    <col min="11197" max="11197" width="3.5703125" style="105" customWidth="1"/>
    <col min="11198" max="11198" width="7.28515625" style="105" customWidth="1"/>
    <col min="11199" max="11199" width="5.5703125" style="105" customWidth="1"/>
    <col min="11200" max="11200" width="8.5703125" style="105" customWidth="1"/>
    <col min="11201" max="11203" width="6.5703125" style="105" customWidth="1"/>
    <col min="11204" max="11204" width="9.5703125" style="105" customWidth="1"/>
    <col min="11205" max="11206" width="6.5703125" style="105" customWidth="1"/>
    <col min="11207" max="11207" width="8.28515625" style="105" customWidth="1"/>
    <col min="11208" max="11218" width="2.5703125" style="105" customWidth="1"/>
    <col min="11219" max="11220" width="9.140625" style="105"/>
    <col min="11221" max="11224" width="5.5703125" style="105" customWidth="1"/>
    <col min="11225" max="11432" width="9.140625" style="105"/>
    <col min="11433" max="11433" width="3.5703125" style="105" customWidth="1"/>
    <col min="11434" max="11437" width="2.5703125" style="105" customWidth="1"/>
    <col min="11438" max="11438" width="25.5703125" style="105" customWidth="1"/>
    <col min="11439" max="11439" width="30.5703125" style="105" customWidth="1"/>
    <col min="11440" max="11440" width="6.5703125" style="105" customWidth="1"/>
    <col min="11441" max="11441" width="5.5703125" style="105" customWidth="1"/>
    <col min="11442" max="11442" width="9.5703125" style="105" customWidth="1"/>
    <col min="11443" max="11443" width="5.5703125" style="105" customWidth="1"/>
    <col min="11444" max="11444" width="8.5703125" style="105" customWidth="1"/>
    <col min="11445" max="11445" width="5.5703125" style="105" customWidth="1"/>
    <col min="11446" max="11446" width="8.5703125" style="105" customWidth="1"/>
    <col min="11447" max="11447" width="3.5703125" style="105" customWidth="1"/>
    <col min="11448" max="11448" width="7.28515625" style="105" customWidth="1"/>
    <col min="11449" max="11449" width="3.5703125" style="105" customWidth="1"/>
    <col min="11450" max="11450" width="7.28515625" style="105" customWidth="1"/>
    <col min="11451" max="11451" width="3.5703125" style="105" customWidth="1"/>
    <col min="11452" max="11452" width="7.42578125" style="105" customWidth="1"/>
    <col min="11453" max="11453" width="3.5703125" style="105" customWidth="1"/>
    <col min="11454" max="11454" width="7.28515625" style="105" customWidth="1"/>
    <col min="11455" max="11455" width="5.5703125" style="105" customWidth="1"/>
    <col min="11456" max="11456" width="8.5703125" style="105" customWidth="1"/>
    <col min="11457" max="11459" width="6.5703125" style="105" customWidth="1"/>
    <col min="11460" max="11460" width="9.5703125" style="105" customWidth="1"/>
    <col min="11461" max="11462" width="6.5703125" style="105" customWidth="1"/>
    <col min="11463" max="11463" width="8.28515625" style="105" customWidth="1"/>
    <col min="11464" max="11474" width="2.5703125" style="105" customWidth="1"/>
    <col min="11475" max="11476" width="9.140625" style="105"/>
    <col min="11477" max="11480" width="5.5703125" style="105" customWidth="1"/>
    <col min="11481" max="11688" width="9.140625" style="105"/>
    <col min="11689" max="11689" width="3.5703125" style="105" customWidth="1"/>
    <col min="11690" max="11693" width="2.5703125" style="105" customWidth="1"/>
    <col min="11694" max="11694" width="25.5703125" style="105" customWidth="1"/>
    <col min="11695" max="11695" width="30.5703125" style="105" customWidth="1"/>
    <col min="11696" max="11696" width="6.5703125" style="105" customWidth="1"/>
    <col min="11697" max="11697" width="5.5703125" style="105" customWidth="1"/>
    <col min="11698" max="11698" width="9.5703125" style="105" customWidth="1"/>
    <col min="11699" max="11699" width="5.5703125" style="105" customWidth="1"/>
    <col min="11700" max="11700" width="8.5703125" style="105" customWidth="1"/>
    <col min="11701" max="11701" width="5.5703125" style="105" customWidth="1"/>
    <col min="11702" max="11702" width="8.5703125" style="105" customWidth="1"/>
    <col min="11703" max="11703" width="3.5703125" style="105" customWidth="1"/>
    <col min="11704" max="11704" width="7.28515625" style="105" customWidth="1"/>
    <col min="11705" max="11705" width="3.5703125" style="105" customWidth="1"/>
    <col min="11706" max="11706" width="7.28515625" style="105" customWidth="1"/>
    <col min="11707" max="11707" width="3.5703125" style="105" customWidth="1"/>
    <col min="11708" max="11708" width="7.42578125" style="105" customWidth="1"/>
    <col min="11709" max="11709" width="3.5703125" style="105" customWidth="1"/>
    <col min="11710" max="11710" width="7.28515625" style="105" customWidth="1"/>
    <col min="11711" max="11711" width="5.5703125" style="105" customWidth="1"/>
    <col min="11712" max="11712" width="8.5703125" style="105" customWidth="1"/>
    <col min="11713" max="11715" width="6.5703125" style="105" customWidth="1"/>
    <col min="11716" max="11716" width="9.5703125" style="105" customWidth="1"/>
    <col min="11717" max="11718" width="6.5703125" style="105" customWidth="1"/>
    <col min="11719" max="11719" width="8.28515625" style="105" customWidth="1"/>
    <col min="11720" max="11730" width="2.5703125" style="105" customWidth="1"/>
    <col min="11731" max="11732" width="9.140625" style="105"/>
    <col min="11733" max="11736" width="5.5703125" style="105" customWidth="1"/>
    <col min="11737" max="11944" width="9.140625" style="105"/>
    <col min="11945" max="11945" width="3.5703125" style="105" customWidth="1"/>
    <col min="11946" max="11949" width="2.5703125" style="105" customWidth="1"/>
    <col min="11950" max="11950" width="25.5703125" style="105" customWidth="1"/>
    <col min="11951" max="11951" width="30.5703125" style="105" customWidth="1"/>
    <col min="11952" max="11952" width="6.5703125" style="105" customWidth="1"/>
    <col min="11953" max="11953" width="5.5703125" style="105" customWidth="1"/>
    <col min="11954" max="11954" width="9.5703125" style="105" customWidth="1"/>
    <col min="11955" max="11955" width="5.5703125" style="105" customWidth="1"/>
    <col min="11956" max="11956" width="8.5703125" style="105" customWidth="1"/>
    <col min="11957" max="11957" width="5.5703125" style="105" customWidth="1"/>
    <col min="11958" max="11958" width="8.5703125" style="105" customWidth="1"/>
    <col min="11959" max="11959" width="3.5703125" style="105" customWidth="1"/>
    <col min="11960" max="11960" width="7.28515625" style="105" customWidth="1"/>
    <col min="11961" max="11961" width="3.5703125" style="105" customWidth="1"/>
    <col min="11962" max="11962" width="7.28515625" style="105" customWidth="1"/>
    <col min="11963" max="11963" width="3.5703125" style="105" customWidth="1"/>
    <col min="11964" max="11964" width="7.42578125" style="105" customWidth="1"/>
    <col min="11965" max="11965" width="3.5703125" style="105" customWidth="1"/>
    <col min="11966" max="11966" width="7.28515625" style="105" customWidth="1"/>
    <col min="11967" max="11967" width="5.5703125" style="105" customWidth="1"/>
    <col min="11968" max="11968" width="8.5703125" style="105" customWidth="1"/>
    <col min="11969" max="11971" width="6.5703125" style="105" customWidth="1"/>
    <col min="11972" max="11972" width="9.5703125" style="105" customWidth="1"/>
    <col min="11973" max="11974" width="6.5703125" style="105" customWidth="1"/>
    <col min="11975" max="11975" width="8.28515625" style="105" customWidth="1"/>
    <col min="11976" max="11986" width="2.5703125" style="105" customWidth="1"/>
    <col min="11987" max="11988" width="9.140625" style="105"/>
    <col min="11989" max="11992" width="5.5703125" style="105" customWidth="1"/>
    <col min="11993" max="12200" width="9.140625" style="105"/>
    <col min="12201" max="12201" width="3.5703125" style="105" customWidth="1"/>
    <col min="12202" max="12205" width="2.5703125" style="105" customWidth="1"/>
    <col min="12206" max="12206" width="25.5703125" style="105" customWidth="1"/>
    <col min="12207" max="12207" width="30.5703125" style="105" customWidth="1"/>
    <col min="12208" max="12208" width="6.5703125" style="105" customWidth="1"/>
    <col min="12209" max="12209" width="5.5703125" style="105" customWidth="1"/>
    <col min="12210" max="12210" width="9.5703125" style="105" customWidth="1"/>
    <col min="12211" max="12211" width="5.5703125" style="105" customWidth="1"/>
    <col min="12212" max="12212" width="8.5703125" style="105" customWidth="1"/>
    <col min="12213" max="12213" width="5.5703125" style="105" customWidth="1"/>
    <col min="12214" max="12214" width="8.5703125" style="105" customWidth="1"/>
    <col min="12215" max="12215" width="3.5703125" style="105" customWidth="1"/>
    <col min="12216" max="12216" width="7.28515625" style="105" customWidth="1"/>
    <col min="12217" max="12217" width="3.5703125" style="105" customWidth="1"/>
    <col min="12218" max="12218" width="7.28515625" style="105" customWidth="1"/>
    <col min="12219" max="12219" width="3.5703125" style="105" customWidth="1"/>
    <col min="12220" max="12220" width="7.42578125" style="105" customWidth="1"/>
    <col min="12221" max="12221" width="3.5703125" style="105" customWidth="1"/>
    <col min="12222" max="12222" width="7.28515625" style="105" customWidth="1"/>
    <col min="12223" max="12223" width="5.5703125" style="105" customWidth="1"/>
    <col min="12224" max="12224" width="8.5703125" style="105" customWidth="1"/>
    <col min="12225" max="12227" width="6.5703125" style="105" customWidth="1"/>
    <col min="12228" max="12228" width="9.5703125" style="105" customWidth="1"/>
    <col min="12229" max="12230" width="6.5703125" style="105" customWidth="1"/>
    <col min="12231" max="12231" width="8.28515625" style="105" customWidth="1"/>
    <col min="12232" max="12242" width="2.5703125" style="105" customWidth="1"/>
    <col min="12243" max="12244" width="9.140625" style="105"/>
    <col min="12245" max="12248" width="5.5703125" style="105" customWidth="1"/>
    <col min="12249" max="12456" width="9.140625" style="105"/>
    <col min="12457" max="12457" width="3.5703125" style="105" customWidth="1"/>
    <col min="12458" max="12461" width="2.5703125" style="105" customWidth="1"/>
    <col min="12462" max="12462" width="25.5703125" style="105" customWidth="1"/>
    <col min="12463" max="12463" width="30.5703125" style="105" customWidth="1"/>
    <col min="12464" max="12464" width="6.5703125" style="105" customWidth="1"/>
    <col min="12465" max="12465" width="5.5703125" style="105" customWidth="1"/>
    <col min="12466" max="12466" width="9.5703125" style="105" customWidth="1"/>
    <col min="12467" max="12467" width="5.5703125" style="105" customWidth="1"/>
    <col min="12468" max="12468" width="8.5703125" style="105" customWidth="1"/>
    <col min="12469" max="12469" width="5.5703125" style="105" customWidth="1"/>
    <col min="12470" max="12470" width="8.5703125" style="105" customWidth="1"/>
    <col min="12471" max="12471" width="3.5703125" style="105" customWidth="1"/>
    <col min="12472" max="12472" width="7.28515625" style="105" customWidth="1"/>
    <col min="12473" max="12473" width="3.5703125" style="105" customWidth="1"/>
    <col min="12474" max="12474" width="7.28515625" style="105" customWidth="1"/>
    <col min="12475" max="12475" width="3.5703125" style="105" customWidth="1"/>
    <col min="12476" max="12476" width="7.42578125" style="105" customWidth="1"/>
    <col min="12477" max="12477" width="3.5703125" style="105" customWidth="1"/>
    <col min="12478" max="12478" width="7.28515625" style="105" customWidth="1"/>
    <col min="12479" max="12479" width="5.5703125" style="105" customWidth="1"/>
    <col min="12480" max="12480" width="8.5703125" style="105" customWidth="1"/>
    <col min="12481" max="12483" width="6.5703125" style="105" customWidth="1"/>
    <col min="12484" max="12484" width="9.5703125" style="105" customWidth="1"/>
    <col min="12485" max="12486" width="6.5703125" style="105" customWidth="1"/>
    <col min="12487" max="12487" width="8.28515625" style="105" customWidth="1"/>
    <col min="12488" max="12498" width="2.5703125" style="105" customWidth="1"/>
    <col min="12499" max="12500" width="9.140625" style="105"/>
    <col min="12501" max="12504" width="5.5703125" style="105" customWidth="1"/>
    <col min="12505" max="12712" width="9.140625" style="105"/>
    <col min="12713" max="12713" width="3.5703125" style="105" customWidth="1"/>
    <col min="12714" max="12717" width="2.5703125" style="105" customWidth="1"/>
    <col min="12718" max="12718" width="25.5703125" style="105" customWidth="1"/>
    <col min="12719" max="12719" width="30.5703125" style="105" customWidth="1"/>
    <col min="12720" max="12720" width="6.5703125" style="105" customWidth="1"/>
    <col min="12721" max="12721" width="5.5703125" style="105" customWidth="1"/>
    <col min="12722" max="12722" width="9.5703125" style="105" customWidth="1"/>
    <col min="12723" max="12723" width="5.5703125" style="105" customWidth="1"/>
    <col min="12724" max="12724" width="8.5703125" style="105" customWidth="1"/>
    <col min="12725" max="12725" width="5.5703125" style="105" customWidth="1"/>
    <col min="12726" max="12726" width="8.5703125" style="105" customWidth="1"/>
    <col min="12727" max="12727" width="3.5703125" style="105" customWidth="1"/>
    <col min="12728" max="12728" width="7.28515625" style="105" customWidth="1"/>
    <col min="12729" max="12729" width="3.5703125" style="105" customWidth="1"/>
    <col min="12730" max="12730" width="7.28515625" style="105" customWidth="1"/>
    <col min="12731" max="12731" width="3.5703125" style="105" customWidth="1"/>
    <col min="12732" max="12732" width="7.42578125" style="105" customWidth="1"/>
    <col min="12733" max="12733" width="3.5703125" style="105" customWidth="1"/>
    <col min="12734" max="12734" width="7.28515625" style="105" customWidth="1"/>
    <col min="12735" max="12735" width="5.5703125" style="105" customWidth="1"/>
    <col min="12736" max="12736" width="8.5703125" style="105" customWidth="1"/>
    <col min="12737" max="12739" width="6.5703125" style="105" customWidth="1"/>
    <col min="12740" max="12740" width="9.5703125" style="105" customWidth="1"/>
    <col min="12741" max="12742" width="6.5703125" style="105" customWidth="1"/>
    <col min="12743" max="12743" width="8.28515625" style="105" customWidth="1"/>
    <col min="12744" max="12754" width="2.5703125" style="105" customWidth="1"/>
    <col min="12755" max="12756" width="9.140625" style="105"/>
    <col min="12757" max="12760" width="5.5703125" style="105" customWidth="1"/>
    <col min="12761" max="12968" width="9.140625" style="105"/>
    <col min="12969" max="12969" width="3.5703125" style="105" customWidth="1"/>
    <col min="12970" max="12973" width="2.5703125" style="105" customWidth="1"/>
    <col min="12974" max="12974" width="25.5703125" style="105" customWidth="1"/>
    <col min="12975" max="12975" width="30.5703125" style="105" customWidth="1"/>
    <col min="12976" max="12976" width="6.5703125" style="105" customWidth="1"/>
    <col min="12977" max="12977" width="5.5703125" style="105" customWidth="1"/>
    <col min="12978" max="12978" width="9.5703125" style="105" customWidth="1"/>
    <col min="12979" max="12979" width="5.5703125" style="105" customWidth="1"/>
    <col min="12980" max="12980" width="8.5703125" style="105" customWidth="1"/>
    <col min="12981" max="12981" width="5.5703125" style="105" customWidth="1"/>
    <col min="12982" max="12982" width="8.5703125" style="105" customWidth="1"/>
    <col min="12983" max="12983" width="3.5703125" style="105" customWidth="1"/>
    <col min="12984" max="12984" width="7.28515625" style="105" customWidth="1"/>
    <col min="12985" max="12985" width="3.5703125" style="105" customWidth="1"/>
    <col min="12986" max="12986" width="7.28515625" style="105" customWidth="1"/>
    <col min="12987" max="12987" width="3.5703125" style="105" customWidth="1"/>
    <col min="12988" max="12988" width="7.42578125" style="105" customWidth="1"/>
    <col min="12989" max="12989" width="3.5703125" style="105" customWidth="1"/>
    <col min="12990" max="12990" width="7.28515625" style="105" customWidth="1"/>
    <col min="12991" max="12991" width="5.5703125" style="105" customWidth="1"/>
    <col min="12992" max="12992" width="8.5703125" style="105" customWidth="1"/>
    <col min="12993" max="12995" width="6.5703125" style="105" customWidth="1"/>
    <col min="12996" max="12996" width="9.5703125" style="105" customWidth="1"/>
    <col min="12997" max="12998" width="6.5703125" style="105" customWidth="1"/>
    <col min="12999" max="12999" width="8.28515625" style="105" customWidth="1"/>
    <col min="13000" max="13010" width="2.5703125" style="105" customWidth="1"/>
    <col min="13011" max="13012" width="9.140625" style="105"/>
    <col min="13013" max="13016" width="5.5703125" style="105" customWidth="1"/>
    <col min="13017" max="13224" width="9.140625" style="105"/>
    <col min="13225" max="13225" width="3.5703125" style="105" customWidth="1"/>
    <col min="13226" max="13229" width="2.5703125" style="105" customWidth="1"/>
    <col min="13230" max="13230" width="25.5703125" style="105" customWidth="1"/>
    <col min="13231" max="13231" width="30.5703125" style="105" customWidth="1"/>
    <col min="13232" max="13232" width="6.5703125" style="105" customWidth="1"/>
    <col min="13233" max="13233" width="5.5703125" style="105" customWidth="1"/>
    <col min="13234" max="13234" width="9.5703125" style="105" customWidth="1"/>
    <col min="13235" max="13235" width="5.5703125" style="105" customWidth="1"/>
    <col min="13236" max="13236" width="8.5703125" style="105" customWidth="1"/>
    <col min="13237" max="13237" width="5.5703125" style="105" customWidth="1"/>
    <col min="13238" max="13238" width="8.5703125" style="105" customWidth="1"/>
    <col min="13239" max="13239" width="3.5703125" style="105" customWidth="1"/>
    <col min="13240" max="13240" width="7.28515625" style="105" customWidth="1"/>
    <col min="13241" max="13241" width="3.5703125" style="105" customWidth="1"/>
    <col min="13242" max="13242" width="7.28515625" style="105" customWidth="1"/>
    <col min="13243" max="13243" width="3.5703125" style="105" customWidth="1"/>
    <col min="13244" max="13244" width="7.42578125" style="105" customWidth="1"/>
    <col min="13245" max="13245" width="3.5703125" style="105" customWidth="1"/>
    <col min="13246" max="13246" width="7.28515625" style="105" customWidth="1"/>
    <col min="13247" max="13247" width="5.5703125" style="105" customWidth="1"/>
    <col min="13248" max="13248" width="8.5703125" style="105" customWidth="1"/>
    <col min="13249" max="13251" width="6.5703125" style="105" customWidth="1"/>
    <col min="13252" max="13252" width="9.5703125" style="105" customWidth="1"/>
    <col min="13253" max="13254" width="6.5703125" style="105" customWidth="1"/>
    <col min="13255" max="13255" width="8.28515625" style="105" customWidth="1"/>
    <col min="13256" max="13266" width="2.5703125" style="105" customWidth="1"/>
    <col min="13267" max="13268" width="9.140625" style="105"/>
    <col min="13269" max="13272" width="5.5703125" style="105" customWidth="1"/>
    <col min="13273" max="13480" width="9.140625" style="105"/>
    <col min="13481" max="13481" width="3.5703125" style="105" customWidth="1"/>
    <col min="13482" max="13485" width="2.5703125" style="105" customWidth="1"/>
    <col min="13486" max="13486" width="25.5703125" style="105" customWidth="1"/>
    <col min="13487" max="13487" width="30.5703125" style="105" customWidth="1"/>
    <col min="13488" max="13488" width="6.5703125" style="105" customWidth="1"/>
    <col min="13489" max="13489" width="5.5703125" style="105" customWidth="1"/>
    <col min="13490" max="13490" width="9.5703125" style="105" customWidth="1"/>
    <col min="13491" max="13491" width="5.5703125" style="105" customWidth="1"/>
    <col min="13492" max="13492" width="8.5703125" style="105" customWidth="1"/>
    <col min="13493" max="13493" width="5.5703125" style="105" customWidth="1"/>
    <col min="13494" max="13494" width="8.5703125" style="105" customWidth="1"/>
    <col min="13495" max="13495" width="3.5703125" style="105" customWidth="1"/>
    <col min="13496" max="13496" width="7.28515625" style="105" customWidth="1"/>
    <col min="13497" max="13497" width="3.5703125" style="105" customWidth="1"/>
    <col min="13498" max="13498" width="7.28515625" style="105" customWidth="1"/>
    <col min="13499" max="13499" width="3.5703125" style="105" customWidth="1"/>
    <col min="13500" max="13500" width="7.42578125" style="105" customWidth="1"/>
    <col min="13501" max="13501" width="3.5703125" style="105" customWidth="1"/>
    <col min="13502" max="13502" width="7.28515625" style="105" customWidth="1"/>
    <col min="13503" max="13503" width="5.5703125" style="105" customWidth="1"/>
    <col min="13504" max="13504" width="8.5703125" style="105" customWidth="1"/>
    <col min="13505" max="13507" width="6.5703125" style="105" customWidth="1"/>
    <col min="13508" max="13508" width="9.5703125" style="105" customWidth="1"/>
    <col min="13509" max="13510" width="6.5703125" style="105" customWidth="1"/>
    <col min="13511" max="13511" width="8.28515625" style="105" customWidth="1"/>
    <col min="13512" max="13522" width="2.5703125" style="105" customWidth="1"/>
    <col min="13523" max="13524" width="9.140625" style="105"/>
    <col min="13525" max="13528" width="5.5703125" style="105" customWidth="1"/>
    <col min="13529" max="13736" width="9.140625" style="105"/>
    <col min="13737" max="13737" width="3.5703125" style="105" customWidth="1"/>
    <col min="13738" max="13741" width="2.5703125" style="105" customWidth="1"/>
    <col min="13742" max="13742" width="25.5703125" style="105" customWidth="1"/>
    <col min="13743" max="13743" width="30.5703125" style="105" customWidth="1"/>
    <col min="13744" max="13744" width="6.5703125" style="105" customWidth="1"/>
    <col min="13745" max="13745" width="5.5703125" style="105" customWidth="1"/>
    <col min="13746" max="13746" width="9.5703125" style="105" customWidth="1"/>
    <col min="13747" max="13747" width="5.5703125" style="105" customWidth="1"/>
    <col min="13748" max="13748" width="8.5703125" style="105" customWidth="1"/>
    <col min="13749" max="13749" width="5.5703125" style="105" customWidth="1"/>
    <col min="13750" max="13750" width="8.5703125" style="105" customWidth="1"/>
    <col min="13751" max="13751" width="3.5703125" style="105" customWidth="1"/>
    <col min="13752" max="13752" width="7.28515625" style="105" customWidth="1"/>
    <col min="13753" max="13753" width="3.5703125" style="105" customWidth="1"/>
    <col min="13754" max="13754" width="7.28515625" style="105" customWidth="1"/>
    <col min="13755" max="13755" width="3.5703125" style="105" customWidth="1"/>
    <col min="13756" max="13756" width="7.42578125" style="105" customWidth="1"/>
    <col min="13757" max="13757" width="3.5703125" style="105" customWidth="1"/>
    <col min="13758" max="13758" width="7.28515625" style="105" customWidth="1"/>
    <col min="13759" max="13759" width="5.5703125" style="105" customWidth="1"/>
    <col min="13760" max="13760" width="8.5703125" style="105" customWidth="1"/>
    <col min="13761" max="13763" width="6.5703125" style="105" customWidth="1"/>
    <col min="13764" max="13764" width="9.5703125" style="105" customWidth="1"/>
    <col min="13765" max="13766" width="6.5703125" style="105" customWidth="1"/>
    <col min="13767" max="13767" width="8.28515625" style="105" customWidth="1"/>
    <col min="13768" max="13778" width="2.5703125" style="105" customWidth="1"/>
    <col min="13779" max="13780" width="9.140625" style="105"/>
    <col min="13781" max="13784" width="5.5703125" style="105" customWidth="1"/>
    <col min="13785" max="13992" width="9.140625" style="105"/>
    <col min="13993" max="13993" width="3.5703125" style="105" customWidth="1"/>
    <col min="13994" max="13997" width="2.5703125" style="105" customWidth="1"/>
    <col min="13998" max="13998" width="25.5703125" style="105" customWidth="1"/>
    <col min="13999" max="13999" width="30.5703125" style="105" customWidth="1"/>
    <col min="14000" max="14000" width="6.5703125" style="105" customWidth="1"/>
    <col min="14001" max="14001" width="5.5703125" style="105" customWidth="1"/>
    <col min="14002" max="14002" width="9.5703125" style="105" customWidth="1"/>
    <col min="14003" max="14003" width="5.5703125" style="105" customWidth="1"/>
    <col min="14004" max="14004" width="8.5703125" style="105" customWidth="1"/>
    <col min="14005" max="14005" width="5.5703125" style="105" customWidth="1"/>
    <col min="14006" max="14006" width="8.5703125" style="105" customWidth="1"/>
    <col min="14007" max="14007" width="3.5703125" style="105" customWidth="1"/>
    <col min="14008" max="14008" width="7.28515625" style="105" customWidth="1"/>
    <col min="14009" max="14009" width="3.5703125" style="105" customWidth="1"/>
    <col min="14010" max="14010" width="7.28515625" style="105" customWidth="1"/>
    <col min="14011" max="14011" width="3.5703125" style="105" customWidth="1"/>
    <col min="14012" max="14012" width="7.42578125" style="105" customWidth="1"/>
    <col min="14013" max="14013" width="3.5703125" style="105" customWidth="1"/>
    <col min="14014" max="14014" width="7.28515625" style="105" customWidth="1"/>
    <col min="14015" max="14015" width="5.5703125" style="105" customWidth="1"/>
    <col min="14016" max="14016" width="8.5703125" style="105" customWidth="1"/>
    <col min="14017" max="14019" width="6.5703125" style="105" customWidth="1"/>
    <col min="14020" max="14020" width="9.5703125" style="105" customWidth="1"/>
    <col min="14021" max="14022" width="6.5703125" style="105" customWidth="1"/>
    <col min="14023" max="14023" width="8.28515625" style="105" customWidth="1"/>
    <col min="14024" max="14034" width="2.5703125" style="105" customWidth="1"/>
    <col min="14035" max="14036" width="9.140625" style="105"/>
    <col min="14037" max="14040" width="5.5703125" style="105" customWidth="1"/>
    <col min="14041" max="14248" width="9.140625" style="105"/>
    <col min="14249" max="14249" width="3.5703125" style="105" customWidth="1"/>
    <col min="14250" max="14253" width="2.5703125" style="105" customWidth="1"/>
    <col min="14254" max="14254" width="25.5703125" style="105" customWidth="1"/>
    <col min="14255" max="14255" width="30.5703125" style="105" customWidth="1"/>
    <col min="14256" max="14256" width="6.5703125" style="105" customWidth="1"/>
    <col min="14257" max="14257" width="5.5703125" style="105" customWidth="1"/>
    <col min="14258" max="14258" width="9.5703125" style="105" customWidth="1"/>
    <col min="14259" max="14259" width="5.5703125" style="105" customWidth="1"/>
    <col min="14260" max="14260" width="8.5703125" style="105" customWidth="1"/>
    <col min="14261" max="14261" width="5.5703125" style="105" customWidth="1"/>
    <col min="14262" max="14262" width="8.5703125" style="105" customWidth="1"/>
    <col min="14263" max="14263" width="3.5703125" style="105" customWidth="1"/>
    <col min="14264" max="14264" width="7.28515625" style="105" customWidth="1"/>
    <col min="14265" max="14265" width="3.5703125" style="105" customWidth="1"/>
    <col min="14266" max="14266" width="7.28515625" style="105" customWidth="1"/>
    <col min="14267" max="14267" width="3.5703125" style="105" customWidth="1"/>
    <col min="14268" max="14268" width="7.42578125" style="105" customWidth="1"/>
    <col min="14269" max="14269" width="3.5703125" style="105" customWidth="1"/>
    <col min="14270" max="14270" width="7.28515625" style="105" customWidth="1"/>
    <col min="14271" max="14271" width="5.5703125" style="105" customWidth="1"/>
    <col min="14272" max="14272" width="8.5703125" style="105" customWidth="1"/>
    <col min="14273" max="14275" width="6.5703125" style="105" customWidth="1"/>
    <col min="14276" max="14276" width="9.5703125" style="105" customWidth="1"/>
    <col min="14277" max="14278" width="6.5703125" style="105" customWidth="1"/>
    <col min="14279" max="14279" width="8.28515625" style="105" customWidth="1"/>
    <col min="14280" max="14290" width="2.5703125" style="105" customWidth="1"/>
    <col min="14291" max="14292" width="9.140625" style="105"/>
    <col min="14293" max="14296" width="5.5703125" style="105" customWidth="1"/>
    <col min="14297" max="14504" width="9.140625" style="105"/>
    <col min="14505" max="14505" width="3.5703125" style="105" customWidth="1"/>
    <col min="14506" max="14509" width="2.5703125" style="105" customWidth="1"/>
    <col min="14510" max="14510" width="25.5703125" style="105" customWidth="1"/>
    <col min="14511" max="14511" width="30.5703125" style="105" customWidth="1"/>
    <col min="14512" max="14512" width="6.5703125" style="105" customWidth="1"/>
    <col min="14513" max="14513" width="5.5703125" style="105" customWidth="1"/>
    <col min="14514" max="14514" width="9.5703125" style="105" customWidth="1"/>
    <col min="14515" max="14515" width="5.5703125" style="105" customWidth="1"/>
    <col min="14516" max="14516" width="8.5703125" style="105" customWidth="1"/>
    <col min="14517" max="14517" width="5.5703125" style="105" customWidth="1"/>
    <col min="14518" max="14518" width="8.5703125" style="105" customWidth="1"/>
    <col min="14519" max="14519" width="3.5703125" style="105" customWidth="1"/>
    <col min="14520" max="14520" width="7.28515625" style="105" customWidth="1"/>
    <col min="14521" max="14521" width="3.5703125" style="105" customWidth="1"/>
    <col min="14522" max="14522" width="7.28515625" style="105" customWidth="1"/>
    <col min="14523" max="14523" width="3.5703125" style="105" customWidth="1"/>
    <col min="14524" max="14524" width="7.42578125" style="105" customWidth="1"/>
    <col min="14525" max="14525" width="3.5703125" style="105" customWidth="1"/>
    <col min="14526" max="14526" width="7.28515625" style="105" customWidth="1"/>
    <col min="14527" max="14527" width="5.5703125" style="105" customWidth="1"/>
    <col min="14528" max="14528" width="8.5703125" style="105" customWidth="1"/>
    <col min="14529" max="14531" width="6.5703125" style="105" customWidth="1"/>
    <col min="14532" max="14532" width="9.5703125" style="105" customWidth="1"/>
    <col min="14533" max="14534" width="6.5703125" style="105" customWidth="1"/>
    <col min="14535" max="14535" width="8.28515625" style="105" customWidth="1"/>
    <col min="14536" max="14546" width="2.5703125" style="105" customWidth="1"/>
    <col min="14547" max="14548" width="9.140625" style="105"/>
    <col min="14549" max="14552" width="5.5703125" style="105" customWidth="1"/>
    <col min="14553" max="14760" width="9.140625" style="105"/>
    <col min="14761" max="14761" width="3.5703125" style="105" customWidth="1"/>
    <col min="14762" max="14765" width="2.5703125" style="105" customWidth="1"/>
    <col min="14766" max="14766" width="25.5703125" style="105" customWidth="1"/>
    <col min="14767" max="14767" width="30.5703125" style="105" customWidth="1"/>
    <col min="14768" max="14768" width="6.5703125" style="105" customWidth="1"/>
    <col min="14769" max="14769" width="5.5703125" style="105" customWidth="1"/>
    <col min="14770" max="14770" width="9.5703125" style="105" customWidth="1"/>
    <col min="14771" max="14771" width="5.5703125" style="105" customWidth="1"/>
    <col min="14772" max="14772" width="8.5703125" style="105" customWidth="1"/>
    <col min="14773" max="14773" width="5.5703125" style="105" customWidth="1"/>
    <col min="14774" max="14774" width="8.5703125" style="105" customWidth="1"/>
    <col min="14775" max="14775" width="3.5703125" style="105" customWidth="1"/>
    <col min="14776" max="14776" width="7.28515625" style="105" customWidth="1"/>
    <col min="14777" max="14777" width="3.5703125" style="105" customWidth="1"/>
    <col min="14778" max="14778" width="7.28515625" style="105" customWidth="1"/>
    <col min="14779" max="14779" width="3.5703125" style="105" customWidth="1"/>
    <col min="14780" max="14780" width="7.42578125" style="105" customWidth="1"/>
    <col min="14781" max="14781" width="3.5703125" style="105" customWidth="1"/>
    <col min="14782" max="14782" width="7.28515625" style="105" customWidth="1"/>
    <col min="14783" max="14783" width="5.5703125" style="105" customWidth="1"/>
    <col min="14784" max="14784" width="8.5703125" style="105" customWidth="1"/>
    <col min="14785" max="14787" width="6.5703125" style="105" customWidth="1"/>
    <col min="14788" max="14788" width="9.5703125" style="105" customWidth="1"/>
    <col min="14789" max="14790" width="6.5703125" style="105" customWidth="1"/>
    <col min="14791" max="14791" width="8.28515625" style="105" customWidth="1"/>
    <col min="14792" max="14802" width="2.5703125" style="105" customWidth="1"/>
    <col min="14803" max="14804" width="9.140625" style="105"/>
    <col min="14805" max="14808" width="5.5703125" style="105" customWidth="1"/>
    <col min="14809" max="15016" width="9.140625" style="105"/>
    <col min="15017" max="15017" width="3.5703125" style="105" customWidth="1"/>
    <col min="15018" max="15021" width="2.5703125" style="105" customWidth="1"/>
    <col min="15022" max="15022" width="25.5703125" style="105" customWidth="1"/>
    <col min="15023" max="15023" width="30.5703125" style="105" customWidth="1"/>
    <col min="15024" max="15024" width="6.5703125" style="105" customWidth="1"/>
    <col min="15025" max="15025" width="5.5703125" style="105" customWidth="1"/>
    <col min="15026" max="15026" width="9.5703125" style="105" customWidth="1"/>
    <col min="15027" max="15027" width="5.5703125" style="105" customWidth="1"/>
    <col min="15028" max="15028" width="8.5703125" style="105" customWidth="1"/>
    <col min="15029" max="15029" width="5.5703125" style="105" customWidth="1"/>
    <col min="15030" max="15030" width="8.5703125" style="105" customWidth="1"/>
    <col min="15031" max="15031" width="3.5703125" style="105" customWidth="1"/>
    <col min="15032" max="15032" width="7.28515625" style="105" customWidth="1"/>
    <col min="15033" max="15033" width="3.5703125" style="105" customWidth="1"/>
    <col min="15034" max="15034" width="7.28515625" style="105" customWidth="1"/>
    <col min="15035" max="15035" width="3.5703125" style="105" customWidth="1"/>
    <col min="15036" max="15036" width="7.42578125" style="105" customWidth="1"/>
    <col min="15037" max="15037" width="3.5703125" style="105" customWidth="1"/>
    <col min="15038" max="15038" width="7.28515625" style="105" customWidth="1"/>
    <col min="15039" max="15039" width="5.5703125" style="105" customWidth="1"/>
    <col min="15040" max="15040" width="8.5703125" style="105" customWidth="1"/>
    <col min="15041" max="15043" width="6.5703125" style="105" customWidth="1"/>
    <col min="15044" max="15044" width="9.5703125" style="105" customWidth="1"/>
    <col min="15045" max="15046" width="6.5703125" style="105" customWidth="1"/>
    <col min="15047" max="15047" width="8.28515625" style="105" customWidth="1"/>
    <col min="15048" max="15058" width="2.5703125" style="105" customWidth="1"/>
    <col min="15059" max="15060" width="9.140625" style="105"/>
    <col min="15061" max="15064" width="5.5703125" style="105" customWidth="1"/>
    <col min="15065" max="15272" width="9.140625" style="105"/>
    <col min="15273" max="15273" width="3.5703125" style="105" customWidth="1"/>
    <col min="15274" max="15277" width="2.5703125" style="105" customWidth="1"/>
    <col min="15278" max="15278" width="25.5703125" style="105" customWidth="1"/>
    <col min="15279" max="15279" width="30.5703125" style="105" customWidth="1"/>
    <col min="15280" max="15280" width="6.5703125" style="105" customWidth="1"/>
    <col min="15281" max="15281" width="5.5703125" style="105" customWidth="1"/>
    <col min="15282" max="15282" width="9.5703125" style="105" customWidth="1"/>
    <col min="15283" max="15283" width="5.5703125" style="105" customWidth="1"/>
    <col min="15284" max="15284" width="8.5703125" style="105" customWidth="1"/>
    <col min="15285" max="15285" width="5.5703125" style="105" customWidth="1"/>
    <col min="15286" max="15286" width="8.5703125" style="105" customWidth="1"/>
    <col min="15287" max="15287" width="3.5703125" style="105" customWidth="1"/>
    <col min="15288" max="15288" width="7.28515625" style="105" customWidth="1"/>
    <col min="15289" max="15289" width="3.5703125" style="105" customWidth="1"/>
    <col min="15290" max="15290" width="7.28515625" style="105" customWidth="1"/>
    <col min="15291" max="15291" width="3.5703125" style="105" customWidth="1"/>
    <col min="15292" max="15292" width="7.42578125" style="105" customWidth="1"/>
    <col min="15293" max="15293" width="3.5703125" style="105" customWidth="1"/>
    <col min="15294" max="15294" width="7.28515625" style="105" customWidth="1"/>
    <col min="15295" max="15295" width="5.5703125" style="105" customWidth="1"/>
    <col min="15296" max="15296" width="8.5703125" style="105" customWidth="1"/>
    <col min="15297" max="15299" width="6.5703125" style="105" customWidth="1"/>
    <col min="15300" max="15300" width="9.5703125" style="105" customWidth="1"/>
    <col min="15301" max="15302" width="6.5703125" style="105" customWidth="1"/>
    <col min="15303" max="15303" width="8.28515625" style="105" customWidth="1"/>
    <col min="15304" max="15314" width="2.5703125" style="105" customWidth="1"/>
    <col min="15315" max="15316" width="9.140625" style="105"/>
    <col min="15317" max="15320" width="5.5703125" style="105" customWidth="1"/>
    <col min="15321" max="15528" width="9.140625" style="105"/>
    <col min="15529" max="15529" width="3.5703125" style="105" customWidth="1"/>
    <col min="15530" max="15533" width="2.5703125" style="105" customWidth="1"/>
    <col min="15534" max="15534" width="25.5703125" style="105" customWidth="1"/>
    <col min="15535" max="15535" width="30.5703125" style="105" customWidth="1"/>
    <col min="15536" max="15536" width="6.5703125" style="105" customWidth="1"/>
    <col min="15537" max="15537" width="5.5703125" style="105" customWidth="1"/>
    <col min="15538" max="15538" width="9.5703125" style="105" customWidth="1"/>
    <col min="15539" max="15539" width="5.5703125" style="105" customWidth="1"/>
    <col min="15540" max="15540" width="8.5703125" style="105" customWidth="1"/>
    <col min="15541" max="15541" width="5.5703125" style="105" customWidth="1"/>
    <col min="15542" max="15542" width="8.5703125" style="105" customWidth="1"/>
    <col min="15543" max="15543" width="3.5703125" style="105" customWidth="1"/>
    <col min="15544" max="15544" width="7.28515625" style="105" customWidth="1"/>
    <col min="15545" max="15545" width="3.5703125" style="105" customWidth="1"/>
    <col min="15546" max="15546" width="7.28515625" style="105" customWidth="1"/>
    <col min="15547" max="15547" width="3.5703125" style="105" customWidth="1"/>
    <col min="15548" max="15548" width="7.42578125" style="105" customWidth="1"/>
    <col min="15549" max="15549" width="3.5703125" style="105" customWidth="1"/>
    <col min="15550" max="15550" width="7.28515625" style="105" customWidth="1"/>
    <col min="15551" max="15551" width="5.5703125" style="105" customWidth="1"/>
    <col min="15552" max="15552" width="8.5703125" style="105" customWidth="1"/>
    <col min="15553" max="15555" width="6.5703125" style="105" customWidth="1"/>
    <col min="15556" max="15556" width="9.5703125" style="105" customWidth="1"/>
    <col min="15557" max="15558" width="6.5703125" style="105" customWidth="1"/>
    <col min="15559" max="15559" width="8.28515625" style="105" customWidth="1"/>
    <col min="15560" max="15570" width="2.5703125" style="105" customWidth="1"/>
    <col min="15571" max="15572" width="9.140625" style="105"/>
    <col min="15573" max="15576" width="5.5703125" style="105" customWidth="1"/>
    <col min="15577" max="15784" width="9.140625" style="105"/>
    <col min="15785" max="15785" width="3.5703125" style="105" customWidth="1"/>
    <col min="15786" max="15789" width="2.5703125" style="105" customWidth="1"/>
    <col min="15790" max="15790" width="25.5703125" style="105" customWidth="1"/>
    <col min="15791" max="15791" width="30.5703125" style="105" customWidth="1"/>
    <col min="15792" max="15792" width="6.5703125" style="105" customWidth="1"/>
    <col min="15793" max="15793" width="5.5703125" style="105" customWidth="1"/>
    <col min="15794" max="15794" width="9.5703125" style="105" customWidth="1"/>
    <col min="15795" max="15795" width="5.5703125" style="105" customWidth="1"/>
    <col min="15796" max="15796" width="8.5703125" style="105" customWidth="1"/>
    <col min="15797" max="15797" width="5.5703125" style="105" customWidth="1"/>
    <col min="15798" max="15798" width="8.5703125" style="105" customWidth="1"/>
    <col min="15799" max="15799" width="3.5703125" style="105" customWidth="1"/>
    <col min="15800" max="15800" width="7.28515625" style="105" customWidth="1"/>
    <col min="15801" max="15801" width="3.5703125" style="105" customWidth="1"/>
    <col min="15802" max="15802" width="7.28515625" style="105" customWidth="1"/>
    <col min="15803" max="15803" width="3.5703125" style="105" customWidth="1"/>
    <col min="15804" max="15804" width="7.42578125" style="105" customWidth="1"/>
    <col min="15805" max="15805" width="3.5703125" style="105" customWidth="1"/>
    <col min="15806" max="15806" width="7.28515625" style="105" customWidth="1"/>
    <col min="15807" max="15807" width="5.5703125" style="105" customWidth="1"/>
    <col min="15808" max="15808" width="8.5703125" style="105" customWidth="1"/>
    <col min="15809" max="15811" width="6.5703125" style="105" customWidth="1"/>
    <col min="15812" max="15812" width="9.5703125" style="105" customWidth="1"/>
    <col min="15813" max="15814" width="6.5703125" style="105" customWidth="1"/>
    <col min="15815" max="15815" width="8.28515625" style="105" customWidth="1"/>
    <col min="15816" max="15826" width="2.5703125" style="105" customWidth="1"/>
    <col min="15827" max="15828" width="9.140625" style="105"/>
    <col min="15829" max="15832" width="5.5703125" style="105" customWidth="1"/>
    <col min="15833" max="16040" width="9.140625" style="105"/>
    <col min="16041" max="16041" width="3.5703125" style="105" customWidth="1"/>
    <col min="16042" max="16045" width="2.5703125" style="105" customWidth="1"/>
    <col min="16046" max="16046" width="25.5703125" style="105" customWidth="1"/>
    <col min="16047" max="16047" width="30.5703125" style="105" customWidth="1"/>
    <col min="16048" max="16048" width="6.5703125" style="105" customWidth="1"/>
    <col min="16049" max="16049" width="5.5703125" style="105" customWidth="1"/>
    <col min="16050" max="16050" width="9.5703125" style="105" customWidth="1"/>
    <col min="16051" max="16051" width="5.5703125" style="105" customWidth="1"/>
    <col min="16052" max="16052" width="8.5703125" style="105" customWidth="1"/>
    <col min="16053" max="16053" width="5.5703125" style="105" customWidth="1"/>
    <col min="16054" max="16054" width="8.5703125" style="105" customWidth="1"/>
    <col min="16055" max="16055" width="3.5703125" style="105" customWidth="1"/>
    <col min="16056" max="16056" width="7.28515625" style="105" customWidth="1"/>
    <col min="16057" max="16057" width="3.5703125" style="105" customWidth="1"/>
    <col min="16058" max="16058" width="7.28515625" style="105" customWidth="1"/>
    <col min="16059" max="16059" width="3.5703125" style="105" customWidth="1"/>
    <col min="16060" max="16060" width="7.42578125" style="105" customWidth="1"/>
    <col min="16061" max="16061" width="3.5703125" style="105" customWidth="1"/>
    <col min="16062" max="16062" width="7.28515625" style="105" customWidth="1"/>
    <col min="16063" max="16063" width="5.5703125" style="105" customWidth="1"/>
    <col min="16064" max="16064" width="8.5703125" style="105" customWidth="1"/>
    <col min="16065" max="16067" width="6.5703125" style="105" customWidth="1"/>
    <col min="16068" max="16068" width="9.5703125" style="105" customWidth="1"/>
    <col min="16069" max="16070" width="6.5703125" style="105" customWidth="1"/>
    <col min="16071" max="16071" width="8.28515625" style="105" customWidth="1"/>
    <col min="16072" max="16082" width="2.5703125" style="105" customWidth="1"/>
    <col min="16083" max="16084" width="9.140625" style="105"/>
    <col min="16085" max="16088" width="5.5703125" style="105" customWidth="1"/>
    <col min="16089" max="16384" width="9.140625" style="105"/>
  </cols>
  <sheetData>
    <row r="1" spans="1:45" ht="15" customHeight="1" x14ac:dyDescent="0.2">
      <c r="A1" s="605" t="s">
        <v>702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  <c r="R1" s="605"/>
      <c r="S1" s="605"/>
      <c r="T1" s="605"/>
      <c r="U1" s="605"/>
      <c r="V1" s="605"/>
      <c r="W1" s="605"/>
      <c r="X1" s="605"/>
      <c r="Y1" s="605"/>
      <c r="Z1" s="605"/>
      <c r="AA1" s="605"/>
      <c r="AB1" s="605"/>
      <c r="AC1" s="605"/>
      <c r="AD1" s="549"/>
      <c r="AE1" s="339"/>
      <c r="AF1" s="339"/>
      <c r="AG1" s="339"/>
      <c r="AH1" s="339"/>
      <c r="AI1" s="339"/>
      <c r="AJ1" s="339"/>
      <c r="AK1" s="339"/>
      <c r="AL1" s="339"/>
      <c r="AM1" s="339"/>
      <c r="AN1" s="339"/>
      <c r="AO1" s="339"/>
      <c r="AP1" s="339"/>
      <c r="AQ1" s="339"/>
      <c r="AR1" s="339"/>
      <c r="AS1" s="339"/>
    </row>
    <row r="2" spans="1:45" ht="15" customHeight="1" x14ac:dyDescent="0.2">
      <c r="A2" s="605" t="s">
        <v>708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  <c r="AB2" s="605"/>
      <c r="AC2" s="605"/>
      <c r="AD2" s="549"/>
      <c r="AE2" s="339"/>
      <c r="AF2" s="339"/>
      <c r="AG2" s="339"/>
      <c r="AH2" s="339"/>
      <c r="AI2" s="339"/>
      <c r="AJ2" s="339"/>
      <c r="AK2" s="339"/>
      <c r="AL2" s="339"/>
      <c r="AM2" s="339"/>
      <c r="AN2" s="339"/>
      <c r="AO2" s="339"/>
      <c r="AP2" s="339"/>
      <c r="AQ2" s="339"/>
      <c r="AR2" s="339"/>
      <c r="AS2" s="339"/>
    </row>
    <row r="3" spans="1:45" ht="15" customHeight="1" x14ac:dyDescent="0.2">
      <c r="A3" s="606" t="s">
        <v>843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  <c r="T3" s="606"/>
      <c r="U3" s="606"/>
      <c r="V3" s="606"/>
      <c r="W3" s="606"/>
      <c r="X3" s="606"/>
      <c r="Y3" s="606"/>
      <c r="Z3" s="606"/>
      <c r="AA3" s="606"/>
      <c r="AB3" s="606"/>
      <c r="AC3" s="606"/>
      <c r="AD3" s="549"/>
      <c r="AE3" s="340"/>
      <c r="AF3" s="340"/>
      <c r="AG3" s="340"/>
      <c r="AH3" s="340"/>
      <c r="AI3" s="340"/>
      <c r="AJ3" s="340"/>
      <c r="AK3" s="340"/>
      <c r="AL3" s="340"/>
      <c r="AM3" s="340"/>
      <c r="AN3" s="340"/>
      <c r="AO3" s="340"/>
      <c r="AP3" s="340"/>
      <c r="AQ3" s="340"/>
      <c r="AR3" s="340"/>
      <c r="AS3" s="340"/>
    </row>
    <row r="4" spans="1:45" x14ac:dyDescent="0.2">
      <c r="A4" s="607"/>
      <c r="B4" s="607"/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607"/>
      <c r="P4" s="607"/>
      <c r="Q4" s="607"/>
      <c r="R4" s="607"/>
      <c r="S4" s="607"/>
      <c r="T4" s="607"/>
      <c r="U4" s="607"/>
      <c r="V4" s="607"/>
      <c r="W4" s="607"/>
      <c r="X4" s="607"/>
      <c r="Y4" s="607"/>
      <c r="Z4" s="607"/>
      <c r="AA4" s="607"/>
      <c r="AB4" s="607"/>
      <c r="AC4" s="607"/>
    </row>
    <row r="5" spans="1:45" x14ac:dyDescent="0.2">
      <c r="A5" s="607"/>
      <c r="B5" s="607"/>
      <c r="C5" s="607"/>
      <c r="D5" s="607"/>
      <c r="E5" s="607"/>
      <c r="F5" s="607"/>
      <c r="G5" s="607"/>
      <c r="H5" s="607"/>
      <c r="I5" s="607"/>
      <c r="J5" s="607"/>
      <c r="K5" s="607"/>
      <c r="L5" s="607"/>
      <c r="M5" s="607"/>
      <c r="N5" s="607"/>
      <c r="O5" s="607"/>
      <c r="P5" s="607"/>
      <c r="Q5" s="607"/>
      <c r="R5" s="607"/>
      <c r="S5" s="607"/>
      <c r="T5" s="607"/>
      <c r="U5" s="607"/>
      <c r="V5" s="607"/>
      <c r="W5" s="607"/>
      <c r="X5" s="607"/>
      <c r="Y5" s="607"/>
      <c r="Z5" s="607"/>
      <c r="AA5" s="607"/>
      <c r="AB5" s="607"/>
      <c r="AC5" s="607"/>
    </row>
    <row r="6" spans="1:45" x14ac:dyDescent="0.2">
      <c r="A6" s="608"/>
      <c r="B6" s="608"/>
      <c r="C6" s="608"/>
      <c r="D6" s="608"/>
      <c r="E6" s="608"/>
      <c r="F6" s="608"/>
      <c r="G6" s="608"/>
      <c r="H6" s="608"/>
      <c r="I6" s="608"/>
      <c r="J6" s="608"/>
      <c r="K6" s="608"/>
      <c r="L6" s="608"/>
      <c r="M6" s="608"/>
      <c r="N6" s="608"/>
      <c r="O6" s="608"/>
      <c r="P6" s="608"/>
      <c r="Q6" s="608"/>
      <c r="R6" s="608"/>
      <c r="S6" s="608"/>
      <c r="T6" s="608"/>
      <c r="U6" s="608"/>
      <c r="V6" s="608"/>
      <c r="W6" s="608"/>
      <c r="X6" s="608"/>
      <c r="Y6" s="608"/>
      <c r="Z6" s="608"/>
      <c r="AA6" s="608"/>
      <c r="AB6" s="608"/>
      <c r="AC6" s="608"/>
    </row>
    <row r="7" spans="1:45" x14ac:dyDescent="0.2">
      <c r="S7" s="406"/>
    </row>
    <row r="8" spans="1:45" s="112" customFormat="1" ht="11.25" customHeight="1" x14ac:dyDescent="0.2">
      <c r="A8" s="593" t="s">
        <v>0</v>
      </c>
      <c r="B8" s="596" t="s">
        <v>1</v>
      </c>
      <c r="C8" s="596" t="s">
        <v>696</v>
      </c>
      <c r="D8" s="597" t="s">
        <v>633</v>
      </c>
      <c r="E8" s="598"/>
      <c r="F8" s="597" t="s">
        <v>736</v>
      </c>
      <c r="G8" s="598"/>
      <c r="H8" s="597" t="s">
        <v>721</v>
      </c>
      <c r="I8" s="603"/>
      <c r="J8" s="598"/>
      <c r="K8" s="597" t="s">
        <v>722</v>
      </c>
      <c r="L8" s="598"/>
      <c r="M8" s="609" t="s">
        <v>433</v>
      </c>
      <c r="N8" s="611"/>
      <c r="O8" s="611"/>
      <c r="P8" s="611"/>
      <c r="Q8" s="611"/>
      <c r="R8" s="611"/>
      <c r="S8" s="611"/>
      <c r="T8" s="610"/>
      <c r="U8" s="597" t="s">
        <v>723</v>
      </c>
      <c r="V8" s="598"/>
      <c r="W8" s="597" t="s">
        <v>724</v>
      </c>
      <c r="X8" s="598"/>
      <c r="Y8" s="597" t="s">
        <v>737</v>
      </c>
      <c r="Z8" s="598"/>
      <c r="AA8" s="596" t="s">
        <v>738</v>
      </c>
      <c r="AB8" s="596"/>
      <c r="AC8" s="593" t="s">
        <v>709</v>
      </c>
      <c r="AD8" s="261"/>
    </row>
    <row r="9" spans="1:45" s="112" customFormat="1" ht="57.75" customHeight="1" x14ac:dyDescent="0.2">
      <c r="A9" s="594"/>
      <c r="B9" s="593"/>
      <c r="C9" s="593"/>
      <c r="D9" s="599"/>
      <c r="E9" s="600"/>
      <c r="F9" s="601"/>
      <c r="G9" s="602"/>
      <c r="H9" s="601"/>
      <c r="I9" s="604"/>
      <c r="J9" s="602"/>
      <c r="K9" s="601"/>
      <c r="L9" s="602"/>
      <c r="M9" s="609" t="s">
        <v>3</v>
      </c>
      <c r="N9" s="610"/>
      <c r="O9" s="609" t="s">
        <v>4</v>
      </c>
      <c r="P9" s="610"/>
      <c r="Q9" s="609" t="s">
        <v>5</v>
      </c>
      <c r="R9" s="610"/>
      <c r="S9" s="609" t="s">
        <v>6</v>
      </c>
      <c r="T9" s="610"/>
      <c r="U9" s="601"/>
      <c r="V9" s="602"/>
      <c r="W9" s="601"/>
      <c r="X9" s="602"/>
      <c r="Y9" s="601"/>
      <c r="Z9" s="602"/>
      <c r="AA9" s="596"/>
      <c r="AB9" s="596"/>
      <c r="AC9" s="594"/>
      <c r="AD9" s="261"/>
    </row>
    <row r="10" spans="1:45" s="114" customFormat="1" x14ac:dyDescent="0.25">
      <c r="A10" s="595"/>
      <c r="B10" s="593"/>
      <c r="C10" s="593"/>
      <c r="D10" s="253" t="s">
        <v>8</v>
      </c>
      <c r="E10" s="260" t="s">
        <v>7</v>
      </c>
      <c r="F10" s="260" t="s">
        <v>634</v>
      </c>
      <c r="G10" s="260" t="s">
        <v>9</v>
      </c>
      <c r="H10" s="260" t="s">
        <v>7</v>
      </c>
      <c r="I10" s="260" t="s">
        <v>634</v>
      </c>
      <c r="J10" s="260" t="s">
        <v>9</v>
      </c>
      <c r="K10" s="113" t="s">
        <v>635</v>
      </c>
      <c r="L10" s="113" t="s">
        <v>9</v>
      </c>
      <c r="M10" s="113" t="s">
        <v>635</v>
      </c>
      <c r="N10" s="441" t="s">
        <v>9</v>
      </c>
      <c r="O10" s="113" t="s">
        <v>635</v>
      </c>
      <c r="P10" s="441" t="s">
        <v>9</v>
      </c>
      <c r="Q10" s="113" t="s">
        <v>635</v>
      </c>
      <c r="R10" s="441" t="s">
        <v>9</v>
      </c>
      <c r="S10" s="113" t="s">
        <v>635</v>
      </c>
      <c r="T10" s="441" t="s">
        <v>9</v>
      </c>
      <c r="U10" s="113" t="s">
        <v>635</v>
      </c>
      <c r="V10" s="441" t="s">
        <v>9</v>
      </c>
      <c r="W10" s="113" t="s">
        <v>635</v>
      </c>
      <c r="X10" s="113" t="s">
        <v>9</v>
      </c>
      <c r="Y10" s="113" t="s">
        <v>635</v>
      </c>
      <c r="Z10" s="441" t="s">
        <v>9</v>
      </c>
      <c r="AA10" s="113" t="s">
        <v>635</v>
      </c>
      <c r="AB10" s="113" t="s">
        <v>9</v>
      </c>
      <c r="AC10" s="595"/>
      <c r="AD10" s="261"/>
    </row>
    <row r="11" spans="1:45" x14ac:dyDescent="0.2">
      <c r="A11" s="251">
        <v>1</v>
      </c>
      <c r="B11" s="252">
        <v>2</v>
      </c>
      <c r="C11" s="115">
        <v>3</v>
      </c>
      <c r="D11" s="612">
        <v>4</v>
      </c>
      <c r="E11" s="613"/>
      <c r="F11" s="616">
        <v>5</v>
      </c>
      <c r="G11" s="617"/>
      <c r="H11" s="612">
        <v>6</v>
      </c>
      <c r="I11" s="618"/>
      <c r="J11" s="613"/>
      <c r="K11" s="615">
        <v>7</v>
      </c>
      <c r="L11" s="615"/>
      <c r="M11" s="612">
        <v>8</v>
      </c>
      <c r="N11" s="613"/>
      <c r="O11" s="612">
        <v>9</v>
      </c>
      <c r="P11" s="613"/>
      <c r="Q11" s="612">
        <v>10</v>
      </c>
      <c r="R11" s="613"/>
      <c r="S11" s="612">
        <v>11</v>
      </c>
      <c r="T11" s="613"/>
      <c r="U11" s="614" t="s">
        <v>636</v>
      </c>
      <c r="V11" s="615"/>
      <c r="W11" s="614" t="s">
        <v>695</v>
      </c>
      <c r="X11" s="615"/>
      <c r="Y11" s="612" t="s">
        <v>637</v>
      </c>
      <c r="Z11" s="613"/>
      <c r="AA11" s="612" t="s">
        <v>638</v>
      </c>
      <c r="AB11" s="613"/>
      <c r="AC11" s="252">
        <v>16</v>
      </c>
    </row>
    <row r="12" spans="1:45" x14ac:dyDescent="0.2">
      <c r="A12" s="271"/>
      <c r="B12" s="136"/>
      <c r="C12" s="272" t="s">
        <v>697</v>
      </c>
      <c r="D12" s="271"/>
      <c r="E12" s="273"/>
      <c r="F12" s="271"/>
      <c r="G12" s="350"/>
      <c r="H12" s="271"/>
      <c r="I12" s="274"/>
      <c r="J12" s="296"/>
      <c r="K12" s="329"/>
      <c r="L12" s="296">
        <f>L13+L167</f>
        <v>9934147000</v>
      </c>
      <c r="M12" s="271"/>
      <c r="N12" s="442">
        <f>N13+N167</f>
        <v>1322561865</v>
      </c>
      <c r="O12" s="271"/>
      <c r="P12" s="442">
        <f>P13+P167</f>
        <v>627218463</v>
      </c>
      <c r="Q12" s="271"/>
      <c r="R12" s="442"/>
      <c r="S12" s="271"/>
      <c r="T12" s="442"/>
      <c r="U12" s="174"/>
      <c r="V12" s="460">
        <f>V13+V167</f>
        <v>2487548828</v>
      </c>
      <c r="W12" s="174"/>
      <c r="X12" s="136"/>
      <c r="Y12" s="271"/>
      <c r="Z12" s="460">
        <f>Z13+Z167</f>
        <v>16919962072</v>
      </c>
      <c r="AA12" s="271"/>
      <c r="AB12" s="273"/>
      <c r="AC12" s="136"/>
    </row>
    <row r="13" spans="1:45" ht="63" customHeight="1" x14ac:dyDescent="0.2">
      <c r="A13" s="132" t="s">
        <v>3</v>
      </c>
      <c r="B13" s="117" t="s">
        <v>11</v>
      </c>
      <c r="C13" s="117" t="s">
        <v>12</v>
      </c>
      <c r="D13" s="306"/>
      <c r="E13" s="306"/>
      <c r="F13" s="334"/>
      <c r="G13" s="351">
        <f>G14+G76+G98+G118+G126+G134+G135+G150</f>
        <v>32196164013</v>
      </c>
      <c r="H13" s="120"/>
      <c r="I13" s="29"/>
      <c r="J13" s="119">
        <f>J14+J76+J98+J118+J126+J134+J135+J150</f>
        <v>6175014167</v>
      </c>
      <c r="K13" s="421"/>
      <c r="L13" s="119">
        <f>L14+L76+L98+L118+L126+L134+L135+L150</f>
        <v>4167681122</v>
      </c>
      <c r="M13" s="123"/>
      <c r="N13" s="66">
        <f>N14+N76+N98+N118+N126+N134+N135+N150</f>
        <v>818611355</v>
      </c>
      <c r="O13" s="123"/>
      <c r="P13" s="66">
        <f>P14+P76+P98+P118+P126+P134+P135+P150</f>
        <v>627218463</v>
      </c>
      <c r="Q13" s="125"/>
      <c r="R13" s="66">
        <f>R14+R76+R98+R118+R126+R134+R135+R150</f>
        <v>0</v>
      </c>
      <c r="S13" s="125"/>
      <c r="T13" s="66">
        <f>T14+T76+T98+T118+T126+T134+T135+T150</f>
        <v>0</v>
      </c>
      <c r="U13" s="127"/>
      <c r="V13" s="66">
        <f>N13+P13+R13+T13</f>
        <v>1445829818</v>
      </c>
      <c r="W13" s="128"/>
      <c r="X13" s="159">
        <f>V13/L13*100</f>
        <v>34.691469324941316</v>
      </c>
      <c r="Y13" s="129"/>
      <c r="Z13" s="124">
        <f>Z14+Z76+Z98+Z118+Z126+Z134+Z135+Z150</f>
        <v>7620843985</v>
      </c>
      <c r="AA13" s="129"/>
      <c r="AB13" s="130">
        <f>Z13/G13*100</f>
        <v>23.670037156982101</v>
      </c>
      <c r="AC13" s="130"/>
      <c r="AD13" s="576"/>
      <c r="AE13" s="400"/>
    </row>
    <row r="14" spans="1:45" ht="33.75" x14ac:dyDescent="0.2">
      <c r="A14" s="116"/>
      <c r="B14" s="628" t="s">
        <v>717</v>
      </c>
      <c r="C14" s="631" t="s">
        <v>13</v>
      </c>
      <c r="D14" s="307" t="s">
        <v>710</v>
      </c>
      <c r="E14" s="136" t="s">
        <v>10</v>
      </c>
      <c r="F14" s="136">
        <v>100</v>
      </c>
      <c r="G14" s="634">
        <f>SUM(G18+G25+G31+G35+G43+G52+G60+G66)</f>
        <v>26669945326</v>
      </c>
      <c r="H14" s="133" t="s">
        <v>10</v>
      </c>
      <c r="I14" s="29">
        <v>80</v>
      </c>
      <c r="J14" s="637">
        <f>SUM(J18+J25+J31+J35+J43+J52+J60+J66)</f>
        <v>5585160024</v>
      </c>
      <c r="K14" s="329">
        <v>95</v>
      </c>
      <c r="L14" s="637">
        <f>SUM(L18+L25+L31+L35+L43+L52+L60+L66)</f>
        <v>3635020584</v>
      </c>
      <c r="M14" s="172">
        <v>23.75</v>
      </c>
      <c r="N14" s="640">
        <f>N18+N25+N31+N35+N43+N52+N60+N66</f>
        <v>741646355</v>
      </c>
      <c r="O14" s="172">
        <v>23.75</v>
      </c>
      <c r="P14" s="640">
        <f>P18+P25+P31+P35+P43+P52+P60+P66</f>
        <v>519618463</v>
      </c>
      <c r="Q14" s="172"/>
      <c r="R14" s="640"/>
      <c r="S14" s="172"/>
      <c r="T14" s="640"/>
      <c r="U14" s="29"/>
      <c r="V14" s="640">
        <f>N14+P14+R14</f>
        <v>1261264818</v>
      </c>
      <c r="W14" s="304">
        <f t="shared" ref="W14:W20" si="0">U14/K14*100</f>
        <v>0</v>
      </c>
      <c r="X14" s="643">
        <f>V14/L14*100</f>
        <v>34.697597684910384</v>
      </c>
      <c r="Y14" s="129">
        <f t="shared" ref="Y14:Y20" si="1">SUM(I14+U14)/2*100%</f>
        <v>40</v>
      </c>
      <c r="Z14" s="622">
        <f>J14+V14</f>
        <v>6846424842</v>
      </c>
      <c r="AA14" s="129">
        <f t="shared" ref="AA14:AA22" si="2">Y14/F14*100</f>
        <v>40</v>
      </c>
      <c r="AB14" s="619">
        <f>Z14/G14*100</f>
        <v>25.67093692286484</v>
      </c>
      <c r="AC14" s="625" t="s">
        <v>697</v>
      </c>
      <c r="AD14" s="577"/>
      <c r="AE14" s="131"/>
    </row>
    <row r="15" spans="1:45" ht="33.75" x14ac:dyDescent="0.2">
      <c r="A15" s="116"/>
      <c r="B15" s="629"/>
      <c r="C15" s="632"/>
      <c r="D15" s="307" t="s">
        <v>711</v>
      </c>
      <c r="E15" s="136" t="s">
        <v>10</v>
      </c>
      <c r="F15" s="136">
        <v>100</v>
      </c>
      <c r="G15" s="635"/>
      <c r="H15" s="133" t="s">
        <v>10</v>
      </c>
      <c r="I15" s="29">
        <v>100</v>
      </c>
      <c r="J15" s="638"/>
      <c r="K15" s="329">
        <v>100</v>
      </c>
      <c r="L15" s="638"/>
      <c r="M15" s="172">
        <v>25</v>
      </c>
      <c r="N15" s="641"/>
      <c r="O15" s="172">
        <v>25</v>
      </c>
      <c r="P15" s="641"/>
      <c r="Q15" s="172"/>
      <c r="R15" s="641"/>
      <c r="S15" s="172"/>
      <c r="T15" s="641"/>
      <c r="U15" s="29"/>
      <c r="V15" s="641"/>
      <c r="W15" s="304">
        <f t="shared" si="0"/>
        <v>0</v>
      </c>
      <c r="X15" s="644"/>
      <c r="Y15" s="129">
        <f t="shared" si="1"/>
        <v>50</v>
      </c>
      <c r="Z15" s="623">
        <f t="shared" ref="Z15:Z22" si="3">J15+V15</f>
        <v>0</v>
      </c>
      <c r="AA15" s="129">
        <f t="shared" si="2"/>
        <v>50</v>
      </c>
      <c r="AB15" s="620"/>
      <c r="AC15" s="626"/>
      <c r="AD15" s="578"/>
      <c r="AE15" s="131"/>
    </row>
    <row r="16" spans="1:45" ht="22.5" x14ac:dyDescent="0.2">
      <c r="A16" s="116"/>
      <c r="B16" s="629"/>
      <c r="C16" s="632"/>
      <c r="D16" s="307" t="s">
        <v>712</v>
      </c>
      <c r="E16" s="136" t="s">
        <v>10</v>
      </c>
      <c r="F16" s="136">
        <v>100</v>
      </c>
      <c r="G16" s="635"/>
      <c r="H16" s="133" t="s">
        <v>10</v>
      </c>
      <c r="I16" s="29">
        <v>80</v>
      </c>
      <c r="J16" s="638"/>
      <c r="K16" s="329">
        <v>95</v>
      </c>
      <c r="L16" s="638"/>
      <c r="M16" s="172">
        <v>23.75</v>
      </c>
      <c r="N16" s="641"/>
      <c r="O16" s="172">
        <v>23.75</v>
      </c>
      <c r="P16" s="641"/>
      <c r="Q16" s="172"/>
      <c r="R16" s="641"/>
      <c r="S16" s="172"/>
      <c r="T16" s="641"/>
      <c r="U16" s="29"/>
      <c r="V16" s="641"/>
      <c r="W16" s="304">
        <f t="shared" si="0"/>
        <v>0</v>
      </c>
      <c r="X16" s="644"/>
      <c r="Y16" s="129">
        <f t="shared" si="1"/>
        <v>40</v>
      </c>
      <c r="Z16" s="623">
        <f t="shared" si="3"/>
        <v>0</v>
      </c>
      <c r="AA16" s="129">
        <f t="shared" si="2"/>
        <v>40</v>
      </c>
      <c r="AB16" s="620"/>
      <c r="AC16" s="626"/>
      <c r="AD16" s="578"/>
      <c r="AE16" s="131"/>
    </row>
    <row r="17" spans="1:31" ht="33.75" x14ac:dyDescent="0.2">
      <c r="A17" s="116"/>
      <c r="B17" s="630"/>
      <c r="C17" s="633"/>
      <c r="D17" s="307" t="s">
        <v>713</v>
      </c>
      <c r="E17" s="136" t="s">
        <v>10</v>
      </c>
      <c r="F17" s="136">
        <v>100</v>
      </c>
      <c r="G17" s="636"/>
      <c r="H17" s="133" t="s">
        <v>10</v>
      </c>
      <c r="I17" s="29">
        <v>100</v>
      </c>
      <c r="J17" s="639"/>
      <c r="K17" s="329">
        <v>100</v>
      </c>
      <c r="L17" s="639"/>
      <c r="M17" s="172">
        <v>25</v>
      </c>
      <c r="N17" s="642"/>
      <c r="O17" s="172">
        <v>25</v>
      </c>
      <c r="P17" s="642"/>
      <c r="Q17" s="172"/>
      <c r="R17" s="642"/>
      <c r="S17" s="172"/>
      <c r="T17" s="642"/>
      <c r="U17" s="29"/>
      <c r="V17" s="642"/>
      <c r="W17" s="304">
        <f t="shared" si="0"/>
        <v>0</v>
      </c>
      <c r="X17" s="645"/>
      <c r="Y17" s="129">
        <f t="shared" si="1"/>
        <v>50</v>
      </c>
      <c r="Z17" s="624">
        <f t="shared" si="3"/>
        <v>0</v>
      </c>
      <c r="AA17" s="129">
        <f t="shared" si="2"/>
        <v>50</v>
      </c>
      <c r="AB17" s="621"/>
      <c r="AC17" s="627"/>
      <c r="AD17" s="578"/>
      <c r="AE17" s="131"/>
    </row>
    <row r="18" spans="1:31" ht="33.75" x14ac:dyDescent="0.2">
      <c r="A18" s="650" t="s">
        <v>21</v>
      </c>
      <c r="B18" s="628" t="s">
        <v>14</v>
      </c>
      <c r="C18" s="628" t="s">
        <v>15</v>
      </c>
      <c r="D18" s="307" t="s">
        <v>714</v>
      </c>
      <c r="E18" s="136" t="s">
        <v>10</v>
      </c>
      <c r="F18" s="136">
        <v>100</v>
      </c>
      <c r="G18" s="653">
        <f>SUM(G21:G22)</f>
        <v>420800000</v>
      </c>
      <c r="H18" s="133" t="s">
        <v>10</v>
      </c>
      <c r="I18" s="232">
        <v>100</v>
      </c>
      <c r="J18" s="637">
        <f>SUM(J21:J22)</f>
        <v>73700000</v>
      </c>
      <c r="K18" s="329">
        <v>100</v>
      </c>
      <c r="L18" s="637">
        <f>SUM(L21:L22)</f>
        <v>10000000</v>
      </c>
      <c r="M18" s="172">
        <v>25</v>
      </c>
      <c r="N18" s="640">
        <f>N21+N22</f>
        <v>9300000</v>
      </c>
      <c r="O18" s="172">
        <v>25</v>
      </c>
      <c r="P18" s="640">
        <f>P21+P22</f>
        <v>9300000</v>
      </c>
      <c r="Q18" s="172"/>
      <c r="R18" s="640"/>
      <c r="S18" s="172"/>
      <c r="T18" s="640"/>
      <c r="U18" s="29"/>
      <c r="V18" s="640">
        <f>N18+P18+R18+T18</f>
        <v>18600000</v>
      </c>
      <c r="W18" s="304">
        <f t="shared" si="0"/>
        <v>0</v>
      </c>
      <c r="X18" s="619">
        <f>V18/L18*100</f>
        <v>186</v>
      </c>
      <c r="Y18" s="129">
        <f t="shared" si="1"/>
        <v>50</v>
      </c>
      <c r="Z18" s="622">
        <f t="shared" si="3"/>
        <v>92300000</v>
      </c>
      <c r="AA18" s="129">
        <f t="shared" si="2"/>
        <v>50</v>
      </c>
      <c r="AB18" s="619">
        <f>Z18/G18*100</f>
        <v>21.934410646387832</v>
      </c>
      <c r="AC18" s="625" t="s">
        <v>697</v>
      </c>
      <c r="AD18" s="578"/>
      <c r="AE18" s="131"/>
    </row>
    <row r="19" spans="1:31" ht="33.75" x14ac:dyDescent="0.2">
      <c r="A19" s="651"/>
      <c r="B19" s="629"/>
      <c r="C19" s="629"/>
      <c r="D19" s="307" t="s">
        <v>715</v>
      </c>
      <c r="E19" s="136" t="s">
        <v>10</v>
      </c>
      <c r="F19" s="136">
        <v>100</v>
      </c>
      <c r="G19" s="654"/>
      <c r="H19" s="133" t="s">
        <v>10</v>
      </c>
      <c r="I19" s="232">
        <v>100</v>
      </c>
      <c r="J19" s="638"/>
      <c r="K19" s="329">
        <v>100</v>
      </c>
      <c r="L19" s="638"/>
      <c r="M19" s="172">
        <v>25</v>
      </c>
      <c r="N19" s="641"/>
      <c r="O19" s="172">
        <v>25</v>
      </c>
      <c r="P19" s="641"/>
      <c r="Q19" s="172"/>
      <c r="R19" s="641"/>
      <c r="S19" s="172"/>
      <c r="T19" s="641"/>
      <c r="U19" s="29"/>
      <c r="V19" s="641"/>
      <c r="W19" s="304">
        <f t="shared" si="0"/>
        <v>0</v>
      </c>
      <c r="X19" s="620"/>
      <c r="Y19" s="129">
        <f t="shared" si="1"/>
        <v>50</v>
      </c>
      <c r="Z19" s="623">
        <f t="shared" si="3"/>
        <v>0</v>
      </c>
      <c r="AA19" s="129">
        <f t="shared" si="2"/>
        <v>50</v>
      </c>
      <c r="AB19" s="620"/>
      <c r="AC19" s="626"/>
      <c r="AD19" s="578"/>
      <c r="AE19" s="131"/>
    </row>
    <row r="20" spans="1:31" ht="33.75" x14ac:dyDescent="0.2">
      <c r="A20" s="652"/>
      <c r="B20" s="630"/>
      <c r="C20" s="630"/>
      <c r="D20" s="283" t="s">
        <v>716</v>
      </c>
      <c r="E20" s="136" t="s">
        <v>10</v>
      </c>
      <c r="F20" s="136">
        <v>100</v>
      </c>
      <c r="G20" s="655"/>
      <c r="H20" s="133" t="s">
        <v>10</v>
      </c>
      <c r="I20" s="232">
        <v>100</v>
      </c>
      <c r="J20" s="639"/>
      <c r="K20" s="329">
        <v>100</v>
      </c>
      <c r="L20" s="639"/>
      <c r="M20" s="172">
        <v>25</v>
      </c>
      <c r="N20" s="642"/>
      <c r="O20" s="172">
        <v>25</v>
      </c>
      <c r="P20" s="642"/>
      <c r="Q20" s="172"/>
      <c r="R20" s="642"/>
      <c r="S20" s="172"/>
      <c r="T20" s="642"/>
      <c r="U20" s="29"/>
      <c r="V20" s="642"/>
      <c r="W20" s="304">
        <f t="shared" si="0"/>
        <v>0</v>
      </c>
      <c r="X20" s="621"/>
      <c r="Y20" s="129">
        <f t="shared" si="1"/>
        <v>50</v>
      </c>
      <c r="Z20" s="624">
        <f t="shared" si="3"/>
        <v>0</v>
      </c>
      <c r="AA20" s="129">
        <f t="shared" si="2"/>
        <v>50</v>
      </c>
      <c r="AB20" s="621"/>
      <c r="AC20" s="627"/>
      <c r="AD20" s="578"/>
      <c r="AE20" s="131"/>
    </row>
    <row r="21" spans="1:31" ht="27" customHeight="1" x14ac:dyDescent="0.2">
      <c r="A21" s="137" t="s">
        <v>22</v>
      </c>
      <c r="B21" s="138" t="s">
        <v>16</v>
      </c>
      <c r="C21" s="138" t="s">
        <v>17</v>
      </c>
      <c r="D21" s="2" t="s">
        <v>450</v>
      </c>
      <c r="E21" s="3" t="s">
        <v>18</v>
      </c>
      <c r="F21" s="3">
        <v>14</v>
      </c>
      <c r="G21" s="281">
        <v>370800000</v>
      </c>
      <c r="H21" s="3" t="s">
        <v>18</v>
      </c>
      <c r="I21" s="320">
        <v>4</v>
      </c>
      <c r="J21" s="32">
        <v>73700000</v>
      </c>
      <c r="K21" s="430">
        <v>2</v>
      </c>
      <c r="L21" s="408">
        <v>0</v>
      </c>
      <c r="M21" s="125">
        <v>0</v>
      </c>
      <c r="N21" s="12">
        <v>9300000</v>
      </c>
      <c r="O21" s="551">
        <v>0</v>
      </c>
      <c r="P21" s="177">
        <v>9300000</v>
      </c>
      <c r="Q21" s="125"/>
      <c r="R21" s="177"/>
      <c r="S21" s="125"/>
      <c r="T21" s="177"/>
      <c r="U21" s="31">
        <f>M21+O21+Q21+S21</f>
        <v>0</v>
      </c>
      <c r="V21" s="12">
        <f>N21+P21+R21+T21</f>
        <v>18600000</v>
      </c>
      <c r="W21" s="144">
        <f>U21/K21*100</f>
        <v>0</v>
      </c>
      <c r="X21" s="139">
        <v>0</v>
      </c>
      <c r="Y21" s="144">
        <f>I21+U21</f>
        <v>4</v>
      </c>
      <c r="Z21" s="146">
        <f t="shared" si="3"/>
        <v>92300000</v>
      </c>
      <c r="AA21" s="145">
        <f t="shared" si="2"/>
        <v>28.571428571428569</v>
      </c>
      <c r="AB21" s="145">
        <f>Z21/G21*100</f>
        <v>24.892125134843582</v>
      </c>
      <c r="AC21" s="145" t="s">
        <v>697</v>
      </c>
      <c r="AD21" s="106" t="s">
        <v>848</v>
      </c>
    </row>
    <row r="22" spans="1:31" ht="67.5" x14ac:dyDescent="0.2">
      <c r="A22" s="137" t="s">
        <v>23</v>
      </c>
      <c r="B22" s="138" t="s">
        <v>20</v>
      </c>
      <c r="C22" s="138" t="s">
        <v>19</v>
      </c>
      <c r="D22" s="6" t="s">
        <v>445</v>
      </c>
      <c r="E22" s="7" t="s">
        <v>446</v>
      </c>
      <c r="F22" s="7">
        <v>21</v>
      </c>
      <c r="G22" s="282">
        <v>50000000</v>
      </c>
      <c r="H22" s="9" t="s">
        <v>446</v>
      </c>
      <c r="I22" s="316">
        <v>0</v>
      </c>
      <c r="J22" s="148">
        <v>0</v>
      </c>
      <c r="K22" s="430">
        <v>3</v>
      </c>
      <c r="L22" s="491">
        <v>10000000</v>
      </c>
      <c r="M22" s="147">
        <v>0</v>
      </c>
      <c r="N22" s="444">
        <v>0</v>
      </c>
      <c r="O22" s="147">
        <v>0</v>
      </c>
      <c r="P22" s="444">
        <v>0</v>
      </c>
      <c r="Q22" s="147"/>
      <c r="R22" s="443"/>
      <c r="S22" s="147"/>
      <c r="T22" s="443"/>
      <c r="U22" s="31">
        <f>M22+O22+Q22+S22</f>
        <v>0</v>
      </c>
      <c r="V22" s="177">
        <f>N22+P22+R22+T22</f>
        <v>0</v>
      </c>
      <c r="W22" s="144">
        <v>0</v>
      </c>
      <c r="X22" s="145">
        <v>0</v>
      </c>
      <c r="Y22" s="144">
        <v>0</v>
      </c>
      <c r="Z22" s="12">
        <f t="shared" si="3"/>
        <v>0</v>
      </c>
      <c r="AA22" s="145">
        <f t="shared" si="2"/>
        <v>0</v>
      </c>
      <c r="AB22" s="145">
        <f>Z22/G22*100</f>
        <v>0</v>
      </c>
      <c r="AC22" s="145" t="s">
        <v>697</v>
      </c>
    </row>
    <row r="23" spans="1:31" x14ac:dyDescent="0.2">
      <c r="A23" s="646" t="s">
        <v>699</v>
      </c>
      <c r="B23" s="646"/>
      <c r="C23" s="646"/>
      <c r="D23" s="646"/>
      <c r="E23" s="646"/>
      <c r="F23" s="646"/>
      <c r="G23" s="646"/>
      <c r="H23" s="646"/>
      <c r="I23" s="646"/>
      <c r="J23" s="646"/>
      <c r="K23" s="646"/>
      <c r="L23" s="646"/>
      <c r="M23" s="646"/>
      <c r="N23" s="646"/>
      <c r="O23" s="646"/>
      <c r="P23" s="646"/>
      <c r="Q23" s="646"/>
      <c r="R23" s="646"/>
      <c r="S23" s="646"/>
      <c r="T23" s="646"/>
      <c r="U23" s="646"/>
      <c r="V23" s="646"/>
      <c r="W23" s="151">
        <f>AVERAGE(W21)/1</f>
        <v>0</v>
      </c>
      <c r="X23" s="151">
        <f>AVERAGE(X21)/1</f>
        <v>0</v>
      </c>
      <c r="Y23" s="152"/>
      <c r="Z23" s="463"/>
      <c r="AA23" s="153"/>
      <c r="AB23" s="151"/>
      <c r="AC23" s="151"/>
    </row>
    <row r="24" spans="1:31" x14ac:dyDescent="0.2">
      <c r="A24" s="647" t="s">
        <v>685</v>
      </c>
      <c r="B24" s="648"/>
      <c r="C24" s="648"/>
      <c r="D24" s="648"/>
      <c r="E24" s="648"/>
      <c r="F24" s="648"/>
      <c r="G24" s="648"/>
      <c r="H24" s="648"/>
      <c r="I24" s="648"/>
      <c r="J24" s="648"/>
      <c r="K24" s="648"/>
      <c r="L24" s="648"/>
      <c r="M24" s="648"/>
      <c r="N24" s="648"/>
      <c r="O24" s="648"/>
      <c r="P24" s="648"/>
      <c r="Q24" s="648"/>
      <c r="R24" s="648"/>
      <c r="S24" s="648"/>
      <c r="T24" s="648"/>
      <c r="U24" s="648"/>
      <c r="V24" s="649"/>
      <c r="W24" s="151" t="str">
        <f t="shared" ref="W24:X24" si="4">IF(W23&lt;=50,"(SR)",IF(W23&lt;=65,"(R)",IF(W23&lt;=75,"(S)",IF(W23&lt;=90,"(T)","(ST)"))))</f>
        <v>(SR)</v>
      </c>
      <c r="X24" s="151" t="str">
        <f t="shared" si="4"/>
        <v>(SR)</v>
      </c>
      <c r="Y24" s="152"/>
      <c r="Z24" s="463"/>
      <c r="AA24" s="155"/>
      <c r="AB24" s="155"/>
      <c r="AC24" s="155"/>
    </row>
    <row r="25" spans="1:31" ht="33.75" x14ac:dyDescent="0.2">
      <c r="A25" s="132" t="s">
        <v>24</v>
      </c>
      <c r="B25" s="117" t="s">
        <v>254</v>
      </c>
      <c r="C25" s="1" t="s">
        <v>25</v>
      </c>
      <c r="D25" s="117" t="s">
        <v>26</v>
      </c>
      <c r="E25" s="156" t="s">
        <v>10</v>
      </c>
      <c r="F25" s="132">
        <v>100</v>
      </c>
      <c r="G25" s="158">
        <f>SUM(G26:G28)</f>
        <v>16613486781</v>
      </c>
      <c r="H25" s="156" t="s">
        <v>10</v>
      </c>
      <c r="I25" s="132">
        <v>100</v>
      </c>
      <c r="J25" s="157">
        <f>SUM(J26:J28)</f>
        <v>4532719774</v>
      </c>
      <c r="K25" s="329">
        <v>100</v>
      </c>
      <c r="L25" s="157">
        <f>SUM(L26:L28)</f>
        <v>2680576974</v>
      </c>
      <c r="M25" s="136">
        <v>25</v>
      </c>
      <c r="N25" s="124">
        <f>SUM(N26:N28)</f>
        <v>523996943</v>
      </c>
      <c r="O25" s="136">
        <v>25</v>
      </c>
      <c r="P25" s="124">
        <f>SUM(P26:P28)</f>
        <v>387826672</v>
      </c>
      <c r="Q25" s="136"/>
      <c r="R25" s="124"/>
      <c r="S25" s="136"/>
      <c r="T25" s="124"/>
      <c r="U25" s="136">
        <f>M25+O25+Q25+S25</f>
        <v>50</v>
      </c>
      <c r="V25" s="124">
        <f>N25+P25+R25+T25</f>
        <v>911823615</v>
      </c>
      <c r="W25" s="159">
        <f t="shared" ref="W25:X26" si="5">U25/K25*100</f>
        <v>50</v>
      </c>
      <c r="X25" s="129">
        <f>V25/L25*100</f>
        <v>34.015945964027374</v>
      </c>
      <c r="Y25" s="159">
        <v>100</v>
      </c>
      <c r="Z25" s="124">
        <f>SUM(Z26:Z28)</f>
        <v>5444543389</v>
      </c>
      <c r="AA25" s="159">
        <f t="shared" ref="AA25:AB28" si="6">Y25/F25*100</f>
        <v>100</v>
      </c>
      <c r="AB25" s="129">
        <f t="shared" si="6"/>
        <v>32.771828459433614</v>
      </c>
      <c r="AC25" s="145" t="s">
        <v>697</v>
      </c>
    </row>
    <row r="26" spans="1:31" ht="22.5" x14ac:dyDescent="0.25">
      <c r="A26" s="137" t="s">
        <v>27</v>
      </c>
      <c r="B26" s="138" t="s">
        <v>255</v>
      </c>
      <c r="C26" s="489" t="s">
        <v>256</v>
      </c>
      <c r="D26" s="6" t="s">
        <v>447</v>
      </c>
      <c r="E26" s="3" t="s">
        <v>757</v>
      </c>
      <c r="F26" s="3">
        <v>23</v>
      </c>
      <c r="G26" s="281">
        <v>16321886781</v>
      </c>
      <c r="H26" s="3" t="s">
        <v>253</v>
      </c>
      <c r="I26" s="3">
        <v>15</v>
      </c>
      <c r="J26" s="4">
        <v>4476829774</v>
      </c>
      <c r="K26" s="430">
        <v>23</v>
      </c>
      <c r="L26" s="408">
        <v>2675576974</v>
      </c>
      <c r="M26" s="125">
        <v>18</v>
      </c>
      <c r="N26" s="581">
        <v>518896943</v>
      </c>
      <c r="O26" s="551">
        <v>15</v>
      </c>
      <c r="P26" s="582">
        <v>382726672</v>
      </c>
      <c r="Q26" s="551"/>
      <c r="R26" s="444"/>
      <c r="S26" s="125"/>
      <c r="T26" s="444"/>
      <c r="U26" s="125">
        <v>15</v>
      </c>
      <c r="V26" s="177">
        <f>N26+P26+R26+T26</f>
        <v>901623615</v>
      </c>
      <c r="W26" s="144">
        <f>U26/K26*100</f>
        <v>65.217391304347828</v>
      </c>
      <c r="X26" s="145">
        <f t="shared" si="5"/>
        <v>33.698287276410085</v>
      </c>
      <c r="Y26" s="3">
        <v>15</v>
      </c>
      <c r="Z26" s="146">
        <f>J26+V26</f>
        <v>5378453389</v>
      </c>
      <c r="AA26" s="145">
        <f t="shared" si="6"/>
        <v>65.217391304347828</v>
      </c>
      <c r="AB26" s="145">
        <f t="shared" si="6"/>
        <v>32.952399812385394</v>
      </c>
      <c r="AC26" s="145" t="s">
        <v>697</v>
      </c>
    </row>
    <row r="27" spans="1:31" ht="33.75" x14ac:dyDescent="0.2">
      <c r="A27" s="137" t="s">
        <v>434</v>
      </c>
      <c r="B27" s="138" t="s">
        <v>29</v>
      </c>
      <c r="C27" s="490" t="s">
        <v>28</v>
      </c>
      <c r="D27" s="6" t="s">
        <v>448</v>
      </c>
      <c r="E27" s="3" t="s">
        <v>18</v>
      </c>
      <c r="F27" s="3">
        <v>98</v>
      </c>
      <c r="G27" s="281">
        <v>261600000</v>
      </c>
      <c r="H27" s="3" t="s">
        <v>18</v>
      </c>
      <c r="I27" s="3">
        <v>26</v>
      </c>
      <c r="J27" s="4">
        <v>55890000</v>
      </c>
      <c r="K27" s="430">
        <v>14</v>
      </c>
      <c r="L27" s="408">
        <v>0</v>
      </c>
      <c r="M27" s="580">
        <v>0</v>
      </c>
      <c r="N27" s="511">
        <v>5100000</v>
      </c>
      <c r="O27" s="580">
        <v>0</v>
      </c>
      <c r="P27" s="511">
        <v>5100000</v>
      </c>
      <c r="Q27" s="125"/>
      <c r="R27" s="444"/>
      <c r="S27" s="125"/>
      <c r="T27" s="444"/>
      <c r="U27" s="31">
        <f>M27+O27+Q27+S27</f>
        <v>0</v>
      </c>
      <c r="V27" s="177">
        <f>N27+P27+R27+T27</f>
        <v>10200000</v>
      </c>
      <c r="W27" s="144">
        <f>U27/K27*100</f>
        <v>0</v>
      </c>
      <c r="X27" s="145">
        <v>0</v>
      </c>
      <c r="Y27" s="147">
        <f>I27+U27</f>
        <v>26</v>
      </c>
      <c r="Z27" s="146">
        <f>J27+V27</f>
        <v>66090000</v>
      </c>
      <c r="AA27" s="145">
        <f t="shared" si="6"/>
        <v>26.530612244897959</v>
      </c>
      <c r="AB27" s="145">
        <f t="shared" si="6"/>
        <v>25.263761467889907</v>
      </c>
      <c r="AC27" s="145" t="s">
        <v>697</v>
      </c>
      <c r="AD27" s="718" t="s">
        <v>849</v>
      </c>
    </row>
    <row r="28" spans="1:31" ht="45" x14ac:dyDescent="0.2">
      <c r="A28" s="137" t="s">
        <v>435</v>
      </c>
      <c r="B28" s="138" t="s">
        <v>30</v>
      </c>
      <c r="C28" s="489" t="s">
        <v>31</v>
      </c>
      <c r="D28" s="2" t="s">
        <v>756</v>
      </c>
      <c r="E28" s="7" t="s">
        <v>446</v>
      </c>
      <c r="F28" s="7">
        <v>1</v>
      </c>
      <c r="G28" s="282">
        <v>30000000</v>
      </c>
      <c r="H28" s="162" t="s">
        <v>446</v>
      </c>
      <c r="I28" s="7">
        <v>0</v>
      </c>
      <c r="J28" s="13">
        <v>0</v>
      </c>
      <c r="K28" s="430">
        <v>1</v>
      </c>
      <c r="L28" s="492">
        <v>5000000</v>
      </c>
      <c r="M28" s="147">
        <v>0</v>
      </c>
      <c r="N28" s="444"/>
      <c r="O28" s="125">
        <v>0</v>
      </c>
      <c r="P28" s="444">
        <v>0</v>
      </c>
      <c r="Q28" s="125"/>
      <c r="R28" s="444"/>
      <c r="S28" s="125"/>
      <c r="T28" s="444"/>
      <c r="U28" s="31">
        <f>M28+O28+Q28+S28</f>
        <v>0</v>
      </c>
      <c r="V28" s="177">
        <f>N28+P28+R28+T28</f>
        <v>0</v>
      </c>
      <c r="W28" s="145">
        <f>U28/F28*100</f>
        <v>0</v>
      </c>
      <c r="X28" s="145">
        <f>V28/G28*100</f>
        <v>0</v>
      </c>
      <c r="Y28" s="147">
        <f>I28+U28</f>
        <v>0</v>
      </c>
      <c r="Z28" s="12">
        <f>J28+V28</f>
        <v>0</v>
      </c>
      <c r="AA28" s="145">
        <f t="shared" si="6"/>
        <v>0</v>
      </c>
      <c r="AB28" s="145">
        <f t="shared" si="6"/>
        <v>0</v>
      </c>
      <c r="AC28" s="145" t="s">
        <v>697</v>
      </c>
    </row>
    <row r="29" spans="1:31" x14ac:dyDescent="0.2">
      <c r="A29" s="646" t="s">
        <v>699</v>
      </c>
      <c r="B29" s="646"/>
      <c r="C29" s="646"/>
      <c r="D29" s="646"/>
      <c r="E29" s="646"/>
      <c r="F29" s="646"/>
      <c r="G29" s="646"/>
      <c r="H29" s="646"/>
      <c r="I29" s="646"/>
      <c r="J29" s="646"/>
      <c r="K29" s="646"/>
      <c r="L29" s="646"/>
      <c r="M29" s="646"/>
      <c r="N29" s="646"/>
      <c r="O29" s="646"/>
      <c r="P29" s="646"/>
      <c r="Q29" s="646"/>
      <c r="R29" s="646"/>
      <c r="S29" s="646"/>
      <c r="T29" s="646"/>
      <c r="U29" s="646"/>
      <c r="V29" s="646"/>
      <c r="W29" s="151">
        <f>AVERAGE(W26)</f>
        <v>65.217391304347828</v>
      </c>
      <c r="X29" s="151">
        <f>AVERAGE(X26+X27)/2</f>
        <v>16.849143638205042</v>
      </c>
      <c r="Y29" s="152"/>
      <c r="Z29" s="463"/>
      <c r="AA29" s="153"/>
      <c r="AB29" s="151"/>
      <c r="AC29" s="151"/>
    </row>
    <row r="30" spans="1:31" x14ac:dyDescent="0.2">
      <c r="A30" s="647" t="s">
        <v>685</v>
      </c>
      <c r="B30" s="648"/>
      <c r="C30" s="648"/>
      <c r="D30" s="648"/>
      <c r="E30" s="648"/>
      <c r="F30" s="648"/>
      <c r="G30" s="648"/>
      <c r="H30" s="648"/>
      <c r="I30" s="648"/>
      <c r="J30" s="648"/>
      <c r="K30" s="648"/>
      <c r="L30" s="648"/>
      <c r="M30" s="648"/>
      <c r="N30" s="648"/>
      <c r="O30" s="648"/>
      <c r="P30" s="648"/>
      <c r="Q30" s="648"/>
      <c r="R30" s="648"/>
      <c r="S30" s="648"/>
      <c r="T30" s="648"/>
      <c r="U30" s="648"/>
      <c r="V30" s="649"/>
      <c r="W30" s="151" t="str">
        <f t="shared" ref="W30:X30" si="7">IF(W29&lt;=50,"(SR)",IF(W29&lt;=65,"(R)",IF(W29&lt;=75,"(S)",IF(W29&lt;=90,"(T)","(ST)"))))</f>
        <v>(S)</v>
      </c>
      <c r="X30" s="151" t="str">
        <f t="shared" si="7"/>
        <v>(SR)</v>
      </c>
      <c r="Y30" s="152"/>
      <c r="Z30" s="463"/>
      <c r="AA30" s="155"/>
      <c r="AB30" s="155"/>
      <c r="AC30" s="155"/>
    </row>
    <row r="31" spans="1:31" ht="33.75" x14ac:dyDescent="0.2">
      <c r="A31" s="132" t="s">
        <v>34</v>
      </c>
      <c r="B31" s="117" t="s">
        <v>37</v>
      </c>
      <c r="C31" s="276" t="s">
        <v>36</v>
      </c>
      <c r="D31" s="15" t="s">
        <v>40</v>
      </c>
      <c r="E31" s="16" t="s">
        <v>452</v>
      </c>
      <c r="F31" s="16" t="s">
        <v>643</v>
      </c>
      <c r="G31" s="284">
        <f>SUM(G32)</f>
        <v>222000000</v>
      </c>
      <c r="H31" s="134" t="s">
        <v>691</v>
      </c>
      <c r="I31" s="16" t="s">
        <v>690</v>
      </c>
      <c r="J31" s="119">
        <f>SUM(J32)</f>
        <v>40300000</v>
      </c>
      <c r="K31" s="328" t="s">
        <v>758</v>
      </c>
      <c r="L31" s="119">
        <f>SUM(L32)</f>
        <v>0</v>
      </c>
      <c r="M31" s="524">
        <f>M32</f>
        <v>0</v>
      </c>
      <c r="N31" s="124">
        <f>N32</f>
        <v>5100000</v>
      </c>
      <c r="O31" s="328">
        <v>0</v>
      </c>
      <c r="P31" s="124">
        <f>P32</f>
        <v>5100000</v>
      </c>
      <c r="Q31" s="132"/>
      <c r="R31" s="124"/>
      <c r="S31" s="132"/>
      <c r="T31" s="124"/>
      <c r="U31" s="132" t="s">
        <v>761</v>
      </c>
      <c r="V31" s="124">
        <f>N31+P31+R31+T31</f>
        <v>10200000</v>
      </c>
      <c r="W31" s="164">
        <v>68</v>
      </c>
      <c r="X31" s="129">
        <v>0</v>
      </c>
      <c r="Y31" s="132" t="s">
        <v>761</v>
      </c>
      <c r="Z31" s="66">
        <f>J31+V31</f>
        <v>50500000</v>
      </c>
      <c r="AA31" s="164">
        <v>68</v>
      </c>
      <c r="AB31" s="129">
        <f>Z31/G31*100</f>
        <v>22.747747747747749</v>
      </c>
      <c r="AC31" s="145" t="s">
        <v>697</v>
      </c>
    </row>
    <row r="32" spans="1:31" ht="27" customHeight="1" x14ac:dyDescent="0.2">
      <c r="A32" s="137" t="s">
        <v>35</v>
      </c>
      <c r="B32" s="138" t="s">
        <v>39</v>
      </c>
      <c r="C32" s="20" t="s">
        <v>38</v>
      </c>
      <c r="D32" s="6" t="s">
        <v>451</v>
      </c>
      <c r="E32" s="7" t="s">
        <v>446</v>
      </c>
      <c r="F32" s="7">
        <v>84</v>
      </c>
      <c r="G32" s="282">
        <v>222000000</v>
      </c>
      <c r="H32" s="166" t="s">
        <v>446</v>
      </c>
      <c r="I32" s="7">
        <v>24</v>
      </c>
      <c r="J32" s="8">
        <v>40300000</v>
      </c>
      <c r="K32" s="422">
        <v>12</v>
      </c>
      <c r="L32" s="408">
        <v>0</v>
      </c>
      <c r="M32" s="167">
        <v>0</v>
      </c>
      <c r="N32" s="511">
        <v>5100000</v>
      </c>
      <c r="O32" s="137">
        <v>0</v>
      </c>
      <c r="P32" s="177">
        <v>5100000</v>
      </c>
      <c r="Q32" s="137"/>
      <c r="R32" s="177"/>
      <c r="S32" s="167"/>
      <c r="T32" s="177"/>
      <c r="U32" s="31">
        <f>M32+O32+Q32+S32</f>
        <v>0</v>
      </c>
      <c r="V32" s="177">
        <f>N32+P32+R32+T32</f>
        <v>10200000</v>
      </c>
      <c r="W32" s="145">
        <f>U32/K32*100</f>
        <v>0</v>
      </c>
      <c r="X32" s="145">
        <v>0</v>
      </c>
      <c r="Y32" s="147">
        <f>I32+U32</f>
        <v>24</v>
      </c>
      <c r="Z32" s="12">
        <f>J32+V32</f>
        <v>50500000</v>
      </c>
      <c r="AA32" s="145">
        <f>Y32/F32*100</f>
        <v>28.571428571428569</v>
      </c>
      <c r="AB32" s="145">
        <f>Z32/G32*100</f>
        <v>22.747747747747749</v>
      </c>
      <c r="AC32" s="145" t="s">
        <v>697</v>
      </c>
    </row>
    <row r="33" spans="1:30" x14ac:dyDescent="0.2">
      <c r="A33" s="646" t="s">
        <v>699</v>
      </c>
      <c r="B33" s="646"/>
      <c r="C33" s="646"/>
      <c r="D33" s="646"/>
      <c r="E33" s="646"/>
      <c r="F33" s="646"/>
      <c r="G33" s="646"/>
      <c r="H33" s="646"/>
      <c r="I33" s="646"/>
      <c r="J33" s="646"/>
      <c r="K33" s="646"/>
      <c r="L33" s="646"/>
      <c r="M33" s="646"/>
      <c r="N33" s="646"/>
      <c r="O33" s="646"/>
      <c r="P33" s="646"/>
      <c r="Q33" s="646"/>
      <c r="R33" s="646"/>
      <c r="S33" s="646"/>
      <c r="T33" s="646"/>
      <c r="U33" s="646"/>
      <c r="V33" s="646"/>
      <c r="W33" s="151">
        <f>AVERAGE(W32)</f>
        <v>0</v>
      </c>
      <c r="X33" s="151">
        <f>AVERAGE(X32)</f>
        <v>0</v>
      </c>
      <c r="Y33" s="152"/>
      <c r="Z33" s="463"/>
      <c r="AA33" s="153"/>
      <c r="AB33" s="151"/>
      <c r="AC33" s="151"/>
    </row>
    <row r="34" spans="1:30" x14ac:dyDescent="0.2">
      <c r="A34" s="647" t="s">
        <v>685</v>
      </c>
      <c r="B34" s="648"/>
      <c r="C34" s="648"/>
      <c r="D34" s="648"/>
      <c r="E34" s="648"/>
      <c r="F34" s="648"/>
      <c r="G34" s="648"/>
      <c r="H34" s="648"/>
      <c r="I34" s="648"/>
      <c r="J34" s="648"/>
      <c r="K34" s="648"/>
      <c r="L34" s="648"/>
      <c r="M34" s="648"/>
      <c r="N34" s="648"/>
      <c r="O34" s="648"/>
      <c r="P34" s="648"/>
      <c r="Q34" s="648"/>
      <c r="R34" s="648"/>
      <c r="S34" s="648"/>
      <c r="T34" s="648"/>
      <c r="U34" s="648"/>
      <c r="V34" s="649"/>
      <c r="W34" s="151" t="str">
        <f t="shared" ref="W34:X34" si="8">IF(W33&lt;=50,"(SR)",IF(W33&lt;=65,"(R)",IF(W33&lt;=75,"(S)",IF(W33&lt;=90,"(T)","(ST)"))))</f>
        <v>(SR)</v>
      </c>
      <c r="X34" s="151" t="str">
        <f t="shared" si="8"/>
        <v>(SR)</v>
      </c>
      <c r="Y34" s="152"/>
      <c r="Z34" s="463"/>
      <c r="AA34" s="155"/>
      <c r="AB34" s="155"/>
      <c r="AC34" s="155"/>
    </row>
    <row r="35" spans="1:30" ht="33.75" x14ac:dyDescent="0.2">
      <c r="A35" s="132" t="s">
        <v>41</v>
      </c>
      <c r="B35" s="117" t="s">
        <v>44</v>
      </c>
      <c r="C35" s="15" t="s">
        <v>43</v>
      </c>
      <c r="D35" s="1" t="s">
        <v>55</v>
      </c>
      <c r="E35" s="170" t="s">
        <v>10</v>
      </c>
      <c r="F35" s="16">
        <v>100</v>
      </c>
      <c r="G35" s="120">
        <f>SUM(G36:G40)</f>
        <v>981604897</v>
      </c>
      <c r="H35" s="133" t="s">
        <v>10</v>
      </c>
      <c r="I35" s="16">
        <v>100</v>
      </c>
      <c r="J35" s="119">
        <f>SUM(J36:J40)</f>
        <v>57800000</v>
      </c>
      <c r="K35" s="329">
        <v>100</v>
      </c>
      <c r="L35" s="119">
        <f>SUM(L36:L40)</f>
        <v>36800000</v>
      </c>
      <c r="M35" s="136">
        <f>SUM(M36:M40)</f>
        <v>0</v>
      </c>
      <c r="N35" s="124">
        <f>SUM(N36:N40)</f>
        <v>8400000</v>
      </c>
      <c r="O35" s="136">
        <v>50</v>
      </c>
      <c r="P35" s="124">
        <f>SUM(P36:P40)</f>
        <v>8400000</v>
      </c>
      <c r="Q35" s="136"/>
      <c r="R35" s="124"/>
      <c r="S35" s="136"/>
      <c r="T35" s="124"/>
      <c r="U35" s="136">
        <f>M35+O35+Q35+S35</f>
        <v>50</v>
      </c>
      <c r="V35" s="124">
        <f>N35+P35+R35+T35</f>
        <v>16800000</v>
      </c>
      <c r="W35" s="129">
        <f>U35/K35*100</f>
        <v>50</v>
      </c>
      <c r="X35" s="129">
        <f>V35/L35*100</f>
        <v>45.652173913043477</v>
      </c>
      <c r="Y35" s="171">
        <v>100</v>
      </c>
      <c r="Z35" s="66">
        <f>J35+V35</f>
        <v>74600000</v>
      </c>
      <c r="AA35" s="129">
        <f t="shared" ref="AA35:AB40" si="9">Y35/F35*100</f>
        <v>100</v>
      </c>
      <c r="AB35" s="129">
        <f t="shared" si="9"/>
        <v>7.5997990869843841</v>
      </c>
      <c r="AC35" s="145" t="s">
        <v>697</v>
      </c>
    </row>
    <row r="36" spans="1:30" ht="30" customHeight="1" x14ac:dyDescent="0.2">
      <c r="A36" s="137" t="s">
        <v>42</v>
      </c>
      <c r="B36" s="138" t="s">
        <v>46</v>
      </c>
      <c r="C36" s="489" t="s">
        <v>45</v>
      </c>
      <c r="D36" s="6" t="s">
        <v>453</v>
      </c>
      <c r="E36" s="7" t="s">
        <v>458</v>
      </c>
      <c r="F36" s="7">
        <v>520</v>
      </c>
      <c r="G36" s="282">
        <v>251914897</v>
      </c>
      <c r="H36" s="162" t="s">
        <v>458</v>
      </c>
      <c r="I36" s="7">
        <v>0</v>
      </c>
      <c r="J36" s="13">
        <v>0</v>
      </c>
      <c r="K36" s="430">
        <v>104</v>
      </c>
      <c r="L36" s="409">
        <v>36800000</v>
      </c>
      <c r="M36" s="554">
        <v>0</v>
      </c>
      <c r="N36" s="553">
        <v>0</v>
      </c>
      <c r="O36" s="554">
        <v>0</v>
      </c>
      <c r="P36" s="444">
        <v>0</v>
      </c>
      <c r="Q36" s="147"/>
      <c r="R36" s="443"/>
      <c r="S36" s="147"/>
      <c r="T36" s="443"/>
      <c r="U36" s="147">
        <v>0</v>
      </c>
      <c r="V36" s="177">
        <f t="shared" ref="U36:V52" si="10">N36+P36+R36+T36</f>
        <v>0</v>
      </c>
      <c r="W36" s="145">
        <f>U36/F36*100</f>
        <v>0</v>
      </c>
      <c r="X36" s="145">
        <f>V36/G36*100</f>
        <v>0</v>
      </c>
      <c r="Y36" s="147">
        <f t="shared" ref="Y36:Z40" si="11">I36+U36</f>
        <v>0</v>
      </c>
      <c r="Z36" s="12">
        <f t="shared" si="11"/>
        <v>0</v>
      </c>
      <c r="AA36" s="145">
        <f t="shared" si="9"/>
        <v>0</v>
      </c>
      <c r="AB36" s="145">
        <f t="shared" si="9"/>
        <v>0</v>
      </c>
      <c r="AC36" s="145" t="s">
        <v>697</v>
      </c>
    </row>
    <row r="37" spans="1:30" ht="39" customHeight="1" x14ac:dyDescent="0.2">
      <c r="A37" s="137" t="s">
        <v>438</v>
      </c>
      <c r="B37" s="138" t="s">
        <v>48</v>
      </c>
      <c r="C37" s="490" t="s">
        <v>47</v>
      </c>
      <c r="D37" s="20" t="s">
        <v>454</v>
      </c>
      <c r="E37" s="7" t="s">
        <v>18</v>
      </c>
      <c r="F37" s="7">
        <v>168</v>
      </c>
      <c r="G37" s="282">
        <v>384690000</v>
      </c>
      <c r="H37" s="162" t="s">
        <v>18</v>
      </c>
      <c r="I37" s="7">
        <v>46</v>
      </c>
      <c r="J37" s="8">
        <v>57800000</v>
      </c>
      <c r="K37" s="430">
        <v>24</v>
      </c>
      <c r="L37" s="408">
        <v>0</v>
      </c>
      <c r="M37" s="147">
        <v>0</v>
      </c>
      <c r="N37" s="512">
        <v>8400000</v>
      </c>
      <c r="O37" s="583">
        <v>0</v>
      </c>
      <c r="P37" s="512">
        <v>8400000</v>
      </c>
      <c r="Q37" s="147"/>
      <c r="R37" s="443"/>
      <c r="S37" s="147"/>
      <c r="T37" s="443"/>
      <c r="U37" s="137">
        <f>M37+O37+Q37+S37</f>
        <v>0</v>
      </c>
      <c r="V37" s="177">
        <f t="shared" si="10"/>
        <v>16800000</v>
      </c>
      <c r="W37" s="145">
        <f>U37/K37*100</f>
        <v>0</v>
      </c>
      <c r="X37" s="145">
        <v>0</v>
      </c>
      <c r="Y37" s="147">
        <f t="shared" si="11"/>
        <v>46</v>
      </c>
      <c r="Z37" s="12">
        <f t="shared" si="11"/>
        <v>74600000</v>
      </c>
      <c r="AA37" s="145">
        <f t="shared" si="9"/>
        <v>27.380952380952383</v>
      </c>
      <c r="AB37" s="145">
        <f t="shared" si="9"/>
        <v>19.392237905846265</v>
      </c>
      <c r="AC37" s="145" t="s">
        <v>697</v>
      </c>
      <c r="AD37" s="106" t="s">
        <v>848</v>
      </c>
    </row>
    <row r="38" spans="1:30" ht="33.75" x14ac:dyDescent="0.2">
      <c r="A38" s="137" t="s">
        <v>439</v>
      </c>
      <c r="B38" s="138" t="s">
        <v>50</v>
      </c>
      <c r="C38" s="490" t="s">
        <v>49</v>
      </c>
      <c r="D38" s="6" t="s">
        <v>455</v>
      </c>
      <c r="E38" s="7" t="s">
        <v>253</v>
      </c>
      <c r="F38" s="7">
        <v>25</v>
      </c>
      <c r="G38" s="282">
        <v>85000000</v>
      </c>
      <c r="H38" s="169" t="s">
        <v>253</v>
      </c>
      <c r="I38" s="7">
        <v>0</v>
      </c>
      <c r="J38" s="13">
        <v>0</v>
      </c>
      <c r="K38" s="430">
        <v>5</v>
      </c>
      <c r="L38" s="409">
        <v>0</v>
      </c>
      <c r="M38" s="519">
        <v>0</v>
      </c>
      <c r="N38" s="522">
        <v>0</v>
      </c>
      <c r="O38" s="519">
        <v>0</v>
      </c>
      <c r="P38" s="444">
        <v>0</v>
      </c>
      <c r="Q38" s="147"/>
      <c r="R38" s="444"/>
      <c r="S38" s="147"/>
      <c r="T38" s="444"/>
      <c r="U38" s="147">
        <v>0</v>
      </c>
      <c r="V38" s="177">
        <f t="shared" si="10"/>
        <v>0</v>
      </c>
      <c r="W38" s="145">
        <f t="shared" ref="W38:X40" si="12">U38/F38*100</f>
        <v>0</v>
      </c>
      <c r="X38" s="145">
        <f t="shared" si="12"/>
        <v>0</v>
      </c>
      <c r="Y38" s="147">
        <f t="shared" si="11"/>
        <v>0</v>
      </c>
      <c r="Z38" s="12">
        <f t="shared" si="11"/>
        <v>0</v>
      </c>
      <c r="AA38" s="145">
        <f t="shared" si="9"/>
        <v>0</v>
      </c>
      <c r="AB38" s="145">
        <f t="shared" si="9"/>
        <v>0</v>
      </c>
      <c r="AC38" s="145" t="s">
        <v>697</v>
      </c>
    </row>
    <row r="39" spans="1:30" ht="33.75" x14ac:dyDescent="0.2">
      <c r="A39" s="137" t="s">
        <v>440</v>
      </c>
      <c r="B39" s="138" t="s">
        <v>52</v>
      </c>
      <c r="C39" s="490" t="s">
        <v>51</v>
      </c>
      <c r="D39" s="6" t="s">
        <v>456</v>
      </c>
      <c r="E39" s="7" t="s">
        <v>253</v>
      </c>
      <c r="F39" s="7">
        <v>100</v>
      </c>
      <c r="G39" s="282">
        <v>130000000</v>
      </c>
      <c r="H39" s="169" t="s">
        <v>253</v>
      </c>
      <c r="I39" s="7">
        <v>0</v>
      </c>
      <c r="J39" s="13">
        <v>0</v>
      </c>
      <c r="K39" s="430">
        <v>100</v>
      </c>
      <c r="L39" s="409">
        <v>0</v>
      </c>
      <c r="M39" s="147">
        <v>0</v>
      </c>
      <c r="N39" s="444">
        <v>0</v>
      </c>
      <c r="O39" s="147">
        <v>0</v>
      </c>
      <c r="P39" s="444">
        <v>0</v>
      </c>
      <c r="Q39" s="147"/>
      <c r="R39" s="444"/>
      <c r="S39" s="147"/>
      <c r="T39" s="444"/>
      <c r="U39" s="147">
        <v>0</v>
      </c>
      <c r="V39" s="177">
        <f t="shared" si="10"/>
        <v>0</v>
      </c>
      <c r="W39" s="145">
        <f t="shared" si="12"/>
        <v>0</v>
      </c>
      <c r="X39" s="145">
        <f t="shared" si="12"/>
        <v>0</v>
      </c>
      <c r="Y39" s="147">
        <f t="shared" si="11"/>
        <v>0</v>
      </c>
      <c r="Z39" s="12">
        <f t="shared" si="11"/>
        <v>0</v>
      </c>
      <c r="AA39" s="145">
        <f t="shared" si="9"/>
        <v>0</v>
      </c>
      <c r="AB39" s="145">
        <f t="shared" si="9"/>
        <v>0</v>
      </c>
      <c r="AC39" s="145" t="s">
        <v>697</v>
      </c>
    </row>
    <row r="40" spans="1:30" ht="37.5" customHeight="1" x14ac:dyDescent="0.2">
      <c r="A40" s="137" t="s">
        <v>441</v>
      </c>
      <c r="B40" s="138" t="s">
        <v>54</v>
      </c>
      <c r="C40" s="490" t="s">
        <v>53</v>
      </c>
      <c r="D40" s="6" t="s">
        <v>457</v>
      </c>
      <c r="E40" s="7" t="s">
        <v>253</v>
      </c>
      <c r="F40" s="7">
        <v>100</v>
      </c>
      <c r="G40" s="282">
        <v>130000000</v>
      </c>
      <c r="H40" s="169" t="s">
        <v>253</v>
      </c>
      <c r="I40" s="7">
        <v>0</v>
      </c>
      <c r="J40" s="13">
        <v>0</v>
      </c>
      <c r="K40" s="430">
        <v>100</v>
      </c>
      <c r="L40" s="409">
        <v>0</v>
      </c>
      <c r="M40" s="147">
        <v>0</v>
      </c>
      <c r="N40" s="444">
        <v>0</v>
      </c>
      <c r="O40" s="147">
        <v>0</v>
      </c>
      <c r="P40" s="444">
        <v>0</v>
      </c>
      <c r="Q40" s="147"/>
      <c r="R40" s="444"/>
      <c r="S40" s="147"/>
      <c r="T40" s="444"/>
      <c r="U40" s="147">
        <v>0</v>
      </c>
      <c r="V40" s="177">
        <f t="shared" si="10"/>
        <v>0</v>
      </c>
      <c r="W40" s="145">
        <f t="shared" si="12"/>
        <v>0</v>
      </c>
      <c r="X40" s="145">
        <f t="shared" si="12"/>
        <v>0</v>
      </c>
      <c r="Y40" s="147">
        <f t="shared" si="11"/>
        <v>0</v>
      </c>
      <c r="Z40" s="12">
        <f t="shared" si="11"/>
        <v>0</v>
      </c>
      <c r="AA40" s="145">
        <f t="shared" si="9"/>
        <v>0</v>
      </c>
      <c r="AB40" s="145">
        <f t="shared" si="9"/>
        <v>0</v>
      </c>
      <c r="AC40" s="145" t="s">
        <v>697</v>
      </c>
    </row>
    <row r="41" spans="1:30" x14ac:dyDescent="0.2">
      <c r="A41" s="646" t="s">
        <v>699</v>
      </c>
      <c r="B41" s="646"/>
      <c r="C41" s="646"/>
      <c r="D41" s="646"/>
      <c r="E41" s="646"/>
      <c r="F41" s="646"/>
      <c r="G41" s="646"/>
      <c r="H41" s="646"/>
      <c r="I41" s="646"/>
      <c r="J41" s="646"/>
      <c r="K41" s="646"/>
      <c r="L41" s="646"/>
      <c r="M41" s="646"/>
      <c r="N41" s="646"/>
      <c r="O41" s="646"/>
      <c r="P41" s="646"/>
      <c r="Q41" s="646"/>
      <c r="R41" s="646"/>
      <c r="S41" s="646"/>
      <c r="T41" s="646"/>
      <c r="U41" s="646"/>
      <c r="V41" s="646"/>
      <c r="W41" s="151">
        <f>AVERAGE(W37)</f>
        <v>0</v>
      </c>
      <c r="X41" s="151">
        <f>AVERAGE(X37)/1</f>
        <v>0</v>
      </c>
      <c r="Y41" s="152"/>
      <c r="Z41" s="463"/>
      <c r="AA41" s="153"/>
      <c r="AB41" s="151"/>
      <c r="AC41" s="151"/>
    </row>
    <row r="42" spans="1:30" x14ac:dyDescent="0.2">
      <c r="A42" s="647" t="s">
        <v>685</v>
      </c>
      <c r="B42" s="648"/>
      <c r="C42" s="648"/>
      <c r="D42" s="648"/>
      <c r="E42" s="648"/>
      <c r="F42" s="648"/>
      <c r="G42" s="648"/>
      <c r="H42" s="648"/>
      <c r="I42" s="648"/>
      <c r="J42" s="648"/>
      <c r="K42" s="648"/>
      <c r="L42" s="648"/>
      <c r="M42" s="648"/>
      <c r="N42" s="648"/>
      <c r="O42" s="648"/>
      <c r="P42" s="648"/>
      <c r="Q42" s="648"/>
      <c r="R42" s="648"/>
      <c r="S42" s="648"/>
      <c r="T42" s="648"/>
      <c r="U42" s="648"/>
      <c r="V42" s="649"/>
      <c r="W42" s="151" t="str">
        <f t="shared" ref="W42:X42" si="13">IF(W41&lt;=50,"(SR)",IF(W41&lt;=65,"(R)",IF(W41&lt;=75,"(S)",IF(W41&lt;=90,"(T)","(ST)"))))</f>
        <v>(SR)</v>
      </c>
      <c r="X42" s="151" t="str">
        <f t="shared" si="13"/>
        <v>(SR)</v>
      </c>
      <c r="Y42" s="152"/>
      <c r="Z42" s="463"/>
      <c r="AA42" s="155"/>
      <c r="AB42" s="155"/>
      <c r="AC42" s="155"/>
    </row>
    <row r="43" spans="1:30" ht="33.75" x14ac:dyDescent="0.2">
      <c r="A43" s="132" t="s">
        <v>57</v>
      </c>
      <c r="B43" s="117" t="s">
        <v>59</v>
      </c>
      <c r="C43" s="117" t="s">
        <v>58</v>
      </c>
      <c r="D43" s="1" t="s">
        <v>56</v>
      </c>
      <c r="E43" s="21" t="s">
        <v>10</v>
      </c>
      <c r="F43" s="16">
        <v>100</v>
      </c>
      <c r="G43" s="351">
        <f>SUM(G44:G49)</f>
        <v>2459229675</v>
      </c>
      <c r="H43" s="134" t="s">
        <v>10</v>
      </c>
      <c r="I43" s="16">
        <v>100</v>
      </c>
      <c r="J43" s="119">
        <f>SUM(J44:J49)</f>
        <v>280050377</v>
      </c>
      <c r="K43" s="329">
        <v>100</v>
      </c>
      <c r="L43" s="119">
        <f>SUM(L44:L49)</f>
        <v>173925505</v>
      </c>
      <c r="M43" s="172">
        <v>25</v>
      </c>
      <c r="N43" s="124">
        <f>SUM(N44:N49)</f>
        <v>25444261</v>
      </c>
      <c r="O43" s="172">
        <v>25</v>
      </c>
      <c r="P43" s="124">
        <f>SUM(P44:P49)</f>
        <v>54983072</v>
      </c>
      <c r="Q43" s="172"/>
      <c r="R43" s="124"/>
      <c r="S43" s="172"/>
      <c r="T43" s="124"/>
      <c r="U43" s="172">
        <f>M43+O43+Q43+S43</f>
        <v>50</v>
      </c>
      <c r="V43" s="124">
        <f>N43+P43+R43+T43</f>
        <v>80427333</v>
      </c>
      <c r="W43" s="129">
        <f t="shared" ref="W43:X49" si="14">U43/K43*100</f>
        <v>50</v>
      </c>
      <c r="X43" s="129">
        <f>V43/L43*100</f>
        <v>46.242403033413645</v>
      </c>
      <c r="Y43" s="174">
        <v>100</v>
      </c>
      <c r="Z43" s="66">
        <f>J43+V43</f>
        <v>360477710</v>
      </c>
      <c r="AA43" s="129">
        <f t="shared" ref="AA43:AB49" si="15">Y43/F43*100</f>
        <v>100</v>
      </c>
      <c r="AB43" s="129">
        <f t="shared" si="15"/>
        <v>14.658155505544638</v>
      </c>
      <c r="AC43" s="145" t="s">
        <v>697</v>
      </c>
    </row>
    <row r="44" spans="1:30" ht="50.25" customHeight="1" x14ac:dyDescent="0.2">
      <c r="A44" s="422" t="s">
        <v>60</v>
      </c>
      <c r="B44" s="499" t="s">
        <v>66</v>
      </c>
      <c r="C44" s="490" t="s">
        <v>65</v>
      </c>
      <c r="D44" s="506" t="s">
        <v>459</v>
      </c>
      <c r="E44" s="361" t="s">
        <v>465</v>
      </c>
      <c r="F44" s="361">
        <v>49</v>
      </c>
      <c r="G44" s="352">
        <v>55029329</v>
      </c>
      <c r="H44" s="525" t="s">
        <v>465</v>
      </c>
      <c r="I44" s="361">
        <v>9</v>
      </c>
      <c r="J44" s="526">
        <v>4456840</v>
      </c>
      <c r="K44" s="430">
        <v>6</v>
      </c>
      <c r="L44" s="408">
        <v>6564615</v>
      </c>
      <c r="M44" s="427">
        <v>6</v>
      </c>
      <c r="N44" s="527">
        <v>4472250</v>
      </c>
      <c r="O44" s="528">
        <v>0</v>
      </c>
      <c r="P44" s="367">
        <v>0</v>
      </c>
      <c r="Q44" s="427"/>
      <c r="R44" s="509"/>
      <c r="S44" s="427"/>
      <c r="T44" s="509"/>
      <c r="U44" s="528">
        <f>M44+O44+Q44+S44</f>
        <v>6</v>
      </c>
      <c r="V44" s="461">
        <f t="shared" si="10"/>
        <v>4472250</v>
      </c>
      <c r="W44" s="145">
        <f t="shared" si="14"/>
        <v>100</v>
      </c>
      <c r="X44" s="145">
        <f t="shared" si="14"/>
        <v>68.126615193731837</v>
      </c>
      <c r="Y44" s="147">
        <f t="shared" ref="Y44:Z47" si="16">I44+U44</f>
        <v>15</v>
      </c>
      <c r="Z44" s="12">
        <f t="shared" si="16"/>
        <v>8929090</v>
      </c>
      <c r="AA44" s="145">
        <f t="shared" si="15"/>
        <v>30.612244897959183</v>
      </c>
      <c r="AB44" s="145">
        <f t="shared" si="15"/>
        <v>16.226056472540307</v>
      </c>
      <c r="AC44" s="145" t="s">
        <v>697</v>
      </c>
    </row>
    <row r="45" spans="1:30" ht="33.75" x14ac:dyDescent="0.2">
      <c r="A45" s="422" t="s">
        <v>61</v>
      </c>
      <c r="B45" s="499" t="s">
        <v>68</v>
      </c>
      <c r="C45" s="490" t="s">
        <v>67</v>
      </c>
      <c r="D45" s="490" t="s">
        <v>460</v>
      </c>
      <c r="E45" s="361" t="s">
        <v>465</v>
      </c>
      <c r="F45" s="361">
        <v>349</v>
      </c>
      <c r="G45" s="352">
        <v>932448966</v>
      </c>
      <c r="H45" s="525" t="s">
        <v>465</v>
      </c>
      <c r="I45" s="361">
        <v>56</v>
      </c>
      <c r="J45" s="526">
        <v>153780604</v>
      </c>
      <c r="K45" s="430">
        <v>50</v>
      </c>
      <c r="L45" s="408">
        <v>49742197</v>
      </c>
      <c r="M45" s="493">
        <v>0</v>
      </c>
      <c r="N45" s="529">
        <v>0</v>
      </c>
      <c r="O45" s="528">
        <v>50</v>
      </c>
      <c r="P45" s="367">
        <v>46390072</v>
      </c>
      <c r="Q45" s="427"/>
      <c r="R45" s="509"/>
      <c r="S45" s="427"/>
      <c r="T45" s="509"/>
      <c r="U45" s="528">
        <f t="shared" ref="U45:U49" si="17">M45+O45+Q45+S45</f>
        <v>50</v>
      </c>
      <c r="V45" s="461">
        <f>N45+P45+R45+T45</f>
        <v>46390072</v>
      </c>
      <c r="W45" s="145">
        <f t="shared" si="14"/>
        <v>100</v>
      </c>
      <c r="X45" s="145">
        <f t="shared" si="14"/>
        <v>93.261003328823605</v>
      </c>
      <c r="Y45" s="147">
        <f t="shared" si="16"/>
        <v>106</v>
      </c>
      <c r="Z45" s="12">
        <f t="shared" si="16"/>
        <v>200170676</v>
      </c>
      <c r="AA45" s="145">
        <f t="shared" si="15"/>
        <v>30.372492836676219</v>
      </c>
      <c r="AB45" s="145">
        <f t="shared" si="15"/>
        <v>21.467199096020018</v>
      </c>
      <c r="AC45" s="145" t="s">
        <v>697</v>
      </c>
    </row>
    <row r="46" spans="1:30" ht="27" customHeight="1" x14ac:dyDescent="0.2">
      <c r="A46" s="422" t="s">
        <v>62</v>
      </c>
      <c r="B46" s="499" t="s">
        <v>69</v>
      </c>
      <c r="C46" s="490" t="s">
        <v>70</v>
      </c>
      <c r="D46" s="506" t="s">
        <v>461</v>
      </c>
      <c r="E46" s="361" t="s">
        <v>465</v>
      </c>
      <c r="F46" s="361">
        <v>205</v>
      </c>
      <c r="G46" s="352">
        <v>672557296</v>
      </c>
      <c r="H46" s="525" t="s">
        <v>465</v>
      </c>
      <c r="I46" s="361">
        <v>48</v>
      </c>
      <c r="J46" s="526">
        <v>12776761</v>
      </c>
      <c r="K46" s="430">
        <v>28</v>
      </c>
      <c r="L46" s="408">
        <v>13505586</v>
      </c>
      <c r="M46" s="493">
        <v>4</v>
      </c>
      <c r="N46" s="530">
        <v>2750050</v>
      </c>
      <c r="O46" s="528">
        <v>0</v>
      </c>
      <c r="P46" s="367">
        <v>0</v>
      </c>
      <c r="Q46" s="427"/>
      <c r="R46" s="509"/>
      <c r="S46" s="427"/>
      <c r="T46" s="509"/>
      <c r="U46" s="528">
        <f t="shared" si="17"/>
        <v>4</v>
      </c>
      <c r="V46" s="461">
        <f>N46+P46+R46+T46</f>
        <v>2750050</v>
      </c>
      <c r="W46" s="145">
        <f t="shared" si="14"/>
        <v>14.285714285714285</v>
      </c>
      <c r="X46" s="145">
        <f t="shared" si="14"/>
        <v>20.362315267179078</v>
      </c>
      <c r="Y46" s="147">
        <f t="shared" si="16"/>
        <v>52</v>
      </c>
      <c r="Z46" s="12">
        <f t="shared" si="16"/>
        <v>15526811</v>
      </c>
      <c r="AA46" s="145">
        <f t="shared" si="15"/>
        <v>25.365853658536587</v>
      </c>
      <c r="AB46" s="145">
        <f t="shared" si="15"/>
        <v>2.3086227883252342</v>
      </c>
      <c r="AC46" s="145" t="s">
        <v>697</v>
      </c>
    </row>
    <row r="47" spans="1:30" ht="35.25" customHeight="1" x14ac:dyDescent="0.2">
      <c r="A47" s="422" t="s">
        <v>63</v>
      </c>
      <c r="B47" s="499" t="s">
        <v>72</v>
      </c>
      <c r="C47" s="490" t="s">
        <v>71</v>
      </c>
      <c r="D47" s="506" t="s">
        <v>462</v>
      </c>
      <c r="E47" s="361" t="s">
        <v>465</v>
      </c>
      <c r="F47" s="361">
        <v>42</v>
      </c>
      <c r="G47" s="352">
        <v>95696184</v>
      </c>
      <c r="H47" s="525" t="s">
        <v>465</v>
      </c>
      <c r="I47" s="361">
        <v>6</v>
      </c>
      <c r="J47" s="526">
        <v>9378250</v>
      </c>
      <c r="K47" s="430">
        <v>6</v>
      </c>
      <c r="L47" s="408">
        <v>11675091</v>
      </c>
      <c r="M47" s="493">
        <v>6</v>
      </c>
      <c r="N47" s="531">
        <v>900000</v>
      </c>
      <c r="O47" s="528">
        <v>0</v>
      </c>
      <c r="P47" s="452">
        <v>0</v>
      </c>
      <c r="Q47" s="427"/>
      <c r="R47" s="532"/>
      <c r="S47" s="427"/>
      <c r="T47" s="509"/>
      <c r="U47" s="528">
        <f t="shared" si="17"/>
        <v>6</v>
      </c>
      <c r="V47" s="461">
        <f t="shared" si="10"/>
        <v>900000</v>
      </c>
      <c r="W47" s="145">
        <f t="shared" si="14"/>
        <v>100</v>
      </c>
      <c r="X47" s="145">
        <f t="shared" si="14"/>
        <v>7.7087193581617477</v>
      </c>
      <c r="Y47" s="147">
        <f t="shared" si="16"/>
        <v>12</v>
      </c>
      <c r="Z47" s="12">
        <f t="shared" si="16"/>
        <v>10278250</v>
      </c>
      <c r="AA47" s="145">
        <f t="shared" si="15"/>
        <v>28.571428571428569</v>
      </c>
      <c r="AB47" s="145">
        <f t="shared" si="15"/>
        <v>10.740501418530963</v>
      </c>
      <c r="AC47" s="145" t="s">
        <v>697</v>
      </c>
    </row>
    <row r="48" spans="1:30" ht="33.75" x14ac:dyDescent="0.2">
      <c r="A48" s="422" t="s">
        <v>64</v>
      </c>
      <c r="B48" s="499" t="s">
        <v>74</v>
      </c>
      <c r="C48" s="490" t="s">
        <v>73</v>
      </c>
      <c r="D48" s="490" t="s">
        <v>463</v>
      </c>
      <c r="E48" s="361" t="s">
        <v>18</v>
      </c>
      <c r="F48" s="361">
        <v>9</v>
      </c>
      <c r="G48" s="352">
        <v>87013200</v>
      </c>
      <c r="H48" s="525" t="s">
        <v>18</v>
      </c>
      <c r="I48" s="361">
        <v>7</v>
      </c>
      <c r="J48" s="526">
        <v>11300000</v>
      </c>
      <c r="K48" s="430">
        <v>9</v>
      </c>
      <c r="L48" s="408">
        <v>13838016</v>
      </c>
      <c r="M48" s="493">
        <v>7</v>
      </c>
      <c r="N48" s="531">
        <v>3453000</v>
      </c>
      <c r="O48" s="453">
        <v>7</v>
      </c>
      <c r="P48" s="531">
        <v>3453000</v>
      </c>
      <c r="Q48" s="555"/>
      <c r="R48" s="509"/>
      <c r="S48" s="427"/>
      <c r="T48" s="509"/>
      <c r="U48" s="528">
        <v>7</v>
      </c>
      <c r="V48" s="461">
        <f t="shared" si="10"/>
        <v>6906000</v>
      </c>
      <c r="W48" s="145">
        <f t="shared" si="14"/>
        <v>77.777777777777786</v>
      </c>
      <c r="X48" s="145">
        <f t="shared" si="14"/>
        <v>49.905998085274646</v>
      </c>
      <c r="Y48" s="147">
        <v>7</v>
      </c>
      <c r="Z48" s="12">
        <f>J48+V48</f>
        <v>18206000</v>
      </c>
      <c r="AA48" s="145">
        <f t="shared" si="15"/>
        <v>77.777777777777786</v>
      </c>
      <c r="AB48" s="145">
        <f t="shared" si="15"/>
        <v>20.92326221768651</v>
      </c>
      <c r="AC48" s="145" t="s">
        <v>697</v>
      </c>
    </row>
    <row r="49" spans="1:30" ht="33.75" x14ac:dyDescent="0.2">
      <c r="A49" s="422" t="s">
        <v>442</v>
      </c>
      <c r="B49" s="499" t="s">
        <v>75</v>
      </c>
      <c r="C49" s="490" t="s">
        <v>426</v>
      </c>
      <c r="D49" s="506" t="s">
        <v>464</v>
      </c>
      <c r="E49" s="361" t="s">
        <v>466</v>
      </c>
      <c r="F49" s="361">
        <v>342</v>
      </c>
      <c r="G49" s="352">
        <v>616484700</v>
      </c>
      <c r="H49" s="525" t="s">
        <v>446</v>
      </c>
      <c r="I49" s="361">
        <v>66</v>
      </c>
      <c r="J49" s="526">
        <v>88357922</v>
      </c>
      <c r="K49" s="430">
        <v>50</v>
      </c>
      <c r="L49" s="408">
        <v>78600000</v>
      </c>
      <c r="M49" s="493">
        <v>8</v>
      </c>
      <c r="N49" s="531">
        <v>13868961</v>
      </c>
      <c r="O49" s="556">
        <v>2</v>
      </c>
      <c r="P49" s="453">
        <v>5140000</v>
      </c>
      <c r="Q49" s="557"/>
      <c r="R49" s="509"/>
      <c r="S49" s="427"/>
      <c r="T49" s="509"/>
      <c r="U49" s="528">
        <f t="shared" si="17"/>
        <v>10</v>
      </c>
      <c r="V49" s="461">
        <f t="shared" si="10"/>
        <v>19008961</v>
      </c>
      <c r="W49" s="145">
        <f t="shared" si="14"/>
        <v>20</v>
      </c>
      <c r="X49" s="145">
        <f t="shared" si="14"/>
        <v>24.184428753180661</v>
      </c>
      <c r="Y49" s="147">
        <f>I49+U49</f>
        <v>76</v>
      </c>
      <c r="Z49" s="12">
        <f>J49+V49</f>
        <v>107366883</v>
      </c>
      <c r="AA49" s="145">
        <f t="shared" si="15"/>
        <v>22.222222222222221</v>
      </c>
      <c r="AB49" s="145">
        <f t="shared" si="15"/>
        <v>17.415985019579562</v>
      </c>
      <c r="AC49" s="145" t="s">
        <v>697</v>
      </c>
    </row>
    <row r="50" spans="1:30" s="550" customFormat="1" x14ac:dyDescent="0.2">
      <c r="A50" s="646" t="s">
        <v>699</v>
      </c>
      <c r="B50" s="646"/>
      <c r="C50" s="646"/>
      <c r="D50" s="646"/>
      <c r="E50" s="646"/>
      <c r="F50" s="646"/>
      <c r="G50" s="646"/>
      <c r="H50" s="646"/>
      <c r="I50" s="646"/>
      <c r="J50" s="646"/>
      <c r="K50" s="646"/>
      <c r="L50" s="646"/>
      <c r="M50" s="646"/>
      <c r="N50" s="646"/>
      <c r="O50" s="646"/>
      <c r="P50" s="646"/>
      <c r="Q50" s="646"/>
      <c r="R50" s="646"/>
      <c r="S50" s="646"/>
      <c r="T50" s="646"/>
      <c r="U50" s="646"/>
      <c r="V50" s="646"/>
      <c r="W50" s="151">
        <f>AVERAGE(W44:W49)</f>
        <v>68.67724867724867</v>
      </c>
      <c r="X50" s="151">
        <f>AVERAGE(X44:X49)</f>
        <v>43.924846664391929</v>
      </c>
      <c r="Y50" s="152"/>
      <c r="Z50" s="463"/>
      <c r="AA50" s="153"/>
      <c r="AB50" s="151"/>
      <c r="AC50" s="151"/>
      <c r="AD50" s="579"/>
    </row>
    <row r="51" spans="1:30" s="550" customFormat="1" x14ac:dyDescent="0.2">
      <c r="A51" s="647" t="s">
        <v>685</v>
      </c>
      <c r="B51" s="648"/>
      <c r="C51" s="648"/>
      <c r="D51" s="648"/>
      <c r="E51" s="648"/>
      <c r="F51" s="648"/>
      <c r="G51" s="648"/>
      <c r="H51" s="648"/>
      <c r="I51" s="648"/>
      <c r="J51" s="648"/>
      <c r="K51" s="648"/>
      <c r="L51" s="648"/>
      <c r="M51" s="648"/>
      <c r="N51" s="648"/>
      <c r="O51" s="648"/>
      <c r="P51" s="648"/>
      <c r="Q51" s="648"/>
      <c r="R51" s="648"/>
      <c r="S51" s="648"/>
      <c r="T51" s="648"/>
      <c r="U51" s="648"/>
      <c r="V51" s="649"/>
      <c r="W51" s="151" t="str">
        <f t="shared" ref="W51:X51" si="18">IF(W50&lt;=50,"(SR)",IF(W50&lt;=65,"(R)",IF(W50&lt;=75,"(S)",IF(W50&lt;=90,"(T)","(ST)"))))</f>
        <v>(S)</v>
      </c>
      <c r="X51" s="151" t="str">
        <f t="shared" si="18"/>
        <v>(SR)</v>
      </c>
      <c r="Y51" s="152"/>
      <c r="Z51" s="463"/>
      <c r="AA51" s="155"/>
      <c r="AB51" s="155"/>
      <c r="AC51" s="155"/>
      <c r="AD51" s="579"/>
    </row>
    <row r="52" spans="1:30" ht="33.75" x14ac:dyDescent="0.2">
      <c r="A52" s="328" t="s">
        <v>76</v>
      </c>
      <c r="B52" s="276" t="s">
        <v>82</v>
      </c>
      <c r="C52" s="533" t="s">
        <v>83</v>
      </c>
      <c r="D52" s="533" t="s">
        <v>81</v>
      </c>
      <c r="E52" s="534" t="s">
        <v>10</v>
      </c>
      <c r="F52" s="358">
        <v>100</v>
      </c>
      <c r="G52" s="351">
        <f>SUM(G53:G57)</f>
        <v>2960981441</v>
      </c>
      <c r="H52" s="534" t="s">
        <v>10</v>
      </c>
      <c r="I52" s="358">
        <v>100</v>
      </c>
      <c r="J52" s="535">
        <f>SUM(J53:J57)</f>
        <v>240000000</v>
      </c>
      <c r="K52" s="329">
        <v>100</v>
      </c>
      <c r="L52" s="535">
        <f>SUM(L53:L57)</f>
        <v>277886740</v>
      </c>
      <c r="M52" s="329">
        <v>25</v>
      </c>
      <c r="N52" s="362">
        <f>SUM(N53:N57)</f>
        <v>120000000</v>
      </c>
      <c r="O52" s="332">
        <v>25</v>
      </c>
      <c r="P52" s="362">
        <f>SUM(P53:P57)</f>
        <v>20000000</v>
      </c>
      <c r="Q52" s="332"/>
      <c r="R52" s="362"/>
      <c r="S52" s="332"/>
      <c r="T52" s="362"/>
      <c r="U52" s="333">
        <f t="shared" si="10"/>
        <v>50</v>
      </c>
      <c r="V52" s="362">
        <f t="shared" si="10"/>
        <v>140000000</v>
      </c>
      <c r="W52" s="159">
        <f>U52/K52*100</f>
        <v>50</v>
      </c>
      <c r="X52" s="129">
        <f>V52/L52*100</f>
        <v>50.380237646459847</v>
      </c>
      <c r="Y52" s="174">
        <v>100</v>
      </c>
      <c r="Z52" s="66">
        <f>J52+V52</f>
        <v>380000000</v>
      </c>
      <c r="AA52" s="129">
        <f t="shared" ref="AA52:AB57" si="19">Y52/F52*100</f>
        <v>100</v>
      </c>
      <c r="AB52" s="129">
        <f t="shared" si="19"/>
        <v>12.833582633725127</v>
      </c>
      <c r="AC52" s="145" t="s">
        <v>697</v>
      </c>
    </row>
    <row r="53" spans="1:30" ht="33.75" x14ac:dyDescent="0.2">
      <c r="A53" s="422" t="s">
        <v>77</v>
      </c>
      <c r="B53" s="499" t="s">
        <v>85</v>
      </c>
      <c r="C53" s="490" t="s">
        <v>84</v>
      </c>
      <c r="D53" s="490" t="s">
        <v>467</v>
      </c>
      <c r="E53" s="361" t="s">
        <v>474</v>
      </c>
      <c r="F53" s="361">
        <v>75</v>
      </c>
      <c r="G53" s="352">
        <v>689999860</v>
      </c>
      <c r="H53" s="361" t="s">
        <v>474</v>
      </c>
      <c r="I53" s="361">
        <v>0</v>
      </c>
      <c r="J53" s="368">
        <v>0</v>
      </c>
      <c r="K53" s="430">
        <v>15</v>
      </c>
      <c r="L53" s="536">
        <v>0</v>
      </c>
      <c r="M53" s="361">
        <v>0</v>
      </c>
      <c r="N53" s="503">
        <v>0</v>
      </c>
      <c r="O53" s="361">
        <v>0</v>
      </c>
      <c r="P53" s="503">
        <v>0</v>
      </c>
      <c r="Q53" s="427"/>
      <c r="R53" s="509"/>
      <c r="S53" s="427"/>
      <c r="T53" s="509"/>
      <c r="U53" s="528">
        <f t="shared" ref="U53:U57" si="20">M53+O53+Q53+S53</f>
        <v>0</v>
      </c>
      <c r="V53" s="367">
        <f t="shared" ref="V53:V57" si="21">N53+P53+R53+T53</f>
        <v>0</v>
      </c>
      <c r="W53" s="145">
        <f t="shared" ref="W53:X56" si="22">U53/F53*100</f>
        <v>0</v>
      </c>
      <c r="X53" s="145">
        <f t="shared" si="22"/>
        <v>0</v>
      </c>
      <c r="Y53" s="147">
        <f t="shared" ref="Y53:Z57" si="23">I53+U53</f>
        <v>0</v>
      </c>
      <c r="Z53" s="12">
        <f t="shared" si="23"/>
        <v>0</v>
      </c>
      <c r="AA53" s="145">
        <f t="shared" si="19"/>
        <v>0</v>
      </c>
      <c r="AB53" s="145">
        <f t="shared" si="19"/>
        <v>0</v>
      </c>
      <c r="AC53" s="145" t="s">
        <v>697</v>
      </c>
    </row>
    <row r="54" spans="1:30" ht="22.5" x14ac:dyDescent="0.2">
      <c r="A54" s="422" t="s">
        <v>78</v>
      </c>
      <c r="B54" s="499" t="s">
        <v>87</v>
      </c>
      <c r="C54" s="490" t="s">
        <v>86</v>
      </c>
      <c r="D54" s="506" t="s">
        <v>468</v>
      </c>
      <c r="E54" s="361" t="s">
        <v>474</v>
      </c>
      <c r="F54" s="361">
        <v>300</v>
      </c>
      <c r="G54" s="352">
        <v>244472060</v>
      </c>
      <c r="H54" s="361" t="s">
        <v>474</v>
      </c>
      <c r="I54" s="361">
        <v>0</v>
      </c>
      <c r="J54" s="368">
        <v>0</v>
      </c>
      <c r="K54" s="430">
        <v>47</v>
      </c>
      <c r="L54" s="408">
        <v>14800000</v>
      </c>
      <c r="M54" s="361">
        <v>0</v>
      </c>
      <c r="N54" s="503">
        <v>0</v>
      </c>
      <c r="O54" s="361">
        <v>0</v>
      </c>
      <c r="P54" s="503">
        <v>0</v>
      </c>
      <c r="Q54" s="427"/>
      <c r="R54" s="509"/>
      <c r="S54" s="427"/>
      <c r="T54" s="509"/>
      <c r="U54" s="528">
        <f>M54+O54+Q54+S54</f>
        <v>0</v>
      </c>
      <c r="V54" s="367">
        <f t="shared" si="21"/>
        <v>0</v>
      </c>
      <c r="W54" s="145">
        <f t="shared" si="22"/>
        <v>0</v>
      </c>
      <c r="X54" s="145">
        <f t="shared" si="22"/>
        <v>0</v>
      </c>
      <c r="Y54" s="147">
        <f t="shared" si="23"/>
        <v>0</v>
      </c>
      <c r="Z54" s="12">
        <f t="shared" si="23"/>
        <v>0</v>
      </c>
      <c r="AA54" s="145">
        <f t="shared" si="19"/>
        <v>0</v>
      </c>
      <c r="AB54" s="145">
        <f t="shared" si="19"/>
        <v>0</v>
      </c>
      <c r="AC54" s="145" t="s">
        <v>697</v>
      </c>
    </row>
    <row r="55" spans="1:30" ht="22.5" x14ac:dyDescent="0.2">
      <c r="A55" s="422" t="s">
        <v>79</v>
      </c>
      <c r="B55" s="499" t="s">
        <v>89</v>
      </c>
      <c r="C55" s="490" t="s">
        <v>88</v>
      </c>
      <c r="D55" s="490" t="s">
        <v>469</v>
      </c>
      <c r="E55" s="361" t="s">
        <v>474</v>
      </c>
      <c r="F55" s="361">
        <v>281</v>
      </c>
      <c r="G55" s="352">
        <v>1009509621</v>
      </c>
      <c r="H55" s="361" t="s">
        <v>474</v>
      </c>
      <c r="I55" s="361">
        <v>0</v>
      </c>
      <c r="J55" s="368">
        <v>0</v>
      </c>
      <c r="K55" s="430">
        <v>12</v>
      </c>
      <c r="L55" s="495">
        <v>123086740</v>
      </c>
      <c r="M55" s="361">
        <v>0</v>
      </c>
      <c r="N55" s="503">
        <v>0</v>
      </c>
      <c r="O55" s="361">
        <v>0</v>
      </c>
      <c r="P55" s="503">
        <v>0</v>
      </c>
      <c r="Q55" s="427"/>
      <c r="R55" s="509"/>
      <c r="S55" s="427"/>
      <c r="T55" s="509"/>
      <c r="U55" s="528">
        <f t="shared" si="20"/>
        <v>0</v>
      </c>
      <c r="V55" s="367">
        <f t="shared" si="21"/>
        <v>0</v>
      </c>
      <c r="W55" s="145">
        <f t="shared" si="22"/>
        <v>0</v>
      </c>
      <c r="X55" s="145">
        <f t="shared" si="22"/>
        <v>0</v>
      </c>
      <c r="Y55" s="147">
        <f t="shared" si="23"/>
        <v>0</v>
      </c>
      <c r="Z55" s="12">
        <f t="shared" si="23"/>
        <v>0</v>
      </c>
      <c r="AA55" s="145">
        <f t="shared" si="19"/>
        <v>0</v>
      </c>
      <c r="AB55" s="145">
        <f t="shared" si="19"/>
        <v>0</v>
      </c>
      <c r="AC55" s="145" t="s">
        <v>697</v>
      </c>
    </row>
    <row r="56" spans="1:30" ht="22.5" x14ac:dyDescent="0.2">
      <c r="A56" s="422" t="s">
        <v>80</v>
      </c>
      <c r="B56" s="499" t="s">
        <v>473</v>
      </c>
      <c r="C56" s="490" t="s">
        <v>794</v>
      </c>
      <c r="D56" s="490" t="s">
        <v>470</v>
      </c>
      <c r="E56" s="361" t="s">
        <v>474</v>
      </c>
      <c r="F56" s="361">
        <v>5</v>
      </c>
      <c r="G56" s="352">
        <v>224999900</v>
      </c>
      <c r="H56" s="361" t="s">
        <v>474</v>
      </c>
      <c r="I56" s="361">
        <v>0</v>
      </c>
      <c r="J56" s="368">
        <v>0</v>
      </c>
      <c r="K56" s="430">
        <v>1</v>
      </c>
      <c r="L56" s="536">
        <v>0</v>
      </c>
      <c r="M56" s="537">
        <v>0</v>
      </c>
      <c r="N56" s="538">
        <v>0</v>
      </c>
      <c r="O56" s="537">
        <v>0</v>
      </c>
      <c r="P56" s="503"/>
      <c r="Q56" s="427"/>
      <c r="R56" s="509"/>
      <c r="S56" s="427"/>
      <c r="T56" s="509"/>
      <c r="U56" s="528">
        <f t="shared" si="20"/>
        <v>0</v>
      </c>
      <c r="V56" s="367">
        <f t="shared" si="21"/>
        <v>0</v>
      </c>
      <c r="W56" s="145">
        <f t="shared" si="22"/>
        <v>0</v>
      </c>
      <c r="X56" s="145">
        <f t="shared" si="22"/>
        <v>0</v>
      </c>
      <c r="Y56" s="147">
        <f t="shared" si="23"/>
        <v>0</v>
      </c>
      <c r="Z56" s="12">
        <f t="shared" si="23"/>
        <v>0</v>
      </c>
      <c r="AA56" s="145">
        <f t="shared" si="19"/>
        <v>0</v>
      </c>
      <c r="AB56" s="145">
        <f t="shared" si="19"/>
        <v>0</v>
      </c>
      <c r="AC56" s="145" t="s">
        <v>697</v>
      </c>
    </row>
    <row r="57" spans="1:30" ht="33.75" x14ac:dyDescent="0.2">
      <c r="A57" s="422" t="s">
        <v>472</v>
      </c>
      <c r="B57" s="499" t="s">
        <v>91</v>
      </c>
      <c r="C57" s="490" t="s">
        <v>90</v>
      </c>
      <c r="D57" s="506" t="s">
        <v>471</v>
      </c>
      <c r="E57" s="361" t="s">
        <v>474</v>
      </c>
      <c r="F57" s="361">
        <v>21</v>
      </c>
      <c r="G57" s="352">
        <v>792000000</v>
      </c>
      <c r="H57" s="361" t="s">
        <v>474</v>
      </c>
      <c r="I57" s="361">
        <v>6</v>
      </c>
      <c r="J57" s="526">
        <v>240000000</v>
      </c>
      <c r="K57" s="430">
        <v>3</v>
      </c>
      <c r="L57" s="408">
        <v>140000000</v>
      </c>
      <c r="M57" s="361">
        <v>2</v>
      </c>
      <c r="N57" s="539">
        <v>120000000</v>
      </c>
      <c r="O57" s="584">
        <v>1</v>
      </c>
      <c r="P57" s="540">
        <v>20000000</v>
      </c>
      <c r="Q57" s="427"/>
      <c r="R57" s="509"/>
      <c r="S57" s="427"/>
      <c r="T57" s="509"/>
      <c r="U57" s="528">
        <f t="shared" si="20"/>
        <v>3</v>
      </c>
      <c r="V57" s="367">
        <f t="shared" si="21"/>
        <v>140000000</v>
      </c>
      <c r="W57" s="145">
        <f>U57/K57*100</f>
        <v>100</v>
      </c>
      <c r="X57" s="145">
        <f>V57/L57*100</f>
        <v>100</v>
      </c>
      <c r="Y57" s="147">
        <f t="shared" si="23"/>
        <v>9</v>
      </c>
      <c r="Z57" s="12">
        <f t="shared" si="23"/>
        <v>380000000</v>
      </c>
      <c r="AA57" s="145">
        <f t="shared" si="19"/>
        <v>42.857142857142854</v>
      </c>
      <c r="AB57" s="145">
        <f t="shared" si="19"/>
        <v>47.979797979797979</v>
      </c>
      <c r="AC57" s="145" t="s">
        <v>697</v>
      </c>
    </row>
    <row r="58" spans="1:30" x14ac:dyDescent="0.2">
      <c r="A58" s="646" t="s">
        <v>699</v>
      </c>
      <c r="B58" s="646"/>
      <c r="C58" s="646"/>
      <c r="D58" s="646"/>
      <c r="E58" s="646"/>
      <c r="F58" s="646"/>
      <c r="G58" s="646"/>
      <c r="H58" s="646"/>
      <c r="I58" s="646"/>
      <c r="J58" s="646"/>
      <c r="K58" s="646"/>
      <c r="L58" s="646"/>
      <c r="M58" s="646"/>
      <c r="N58" s="646"/>
      <c r="O58" s="646"/>
      <c r="P58" s="646"/>
      <c r="Q58" s="646"/>
      <c r="R58" s="646"/>
      <c r="S58" s="646"/>
      <c r="T58" s="646"/>
      <c r="U58" s="646"/>
      <c r="V58" s="646"/>
      <c r="W58" s="151">
        <f>AVERAGE(W57)</f>
        <v>100</v>
      </c>
      <c r="X58" s="151">
        <f>AVERAGE(X57)</f>
        <v>100</v>
      </c>
      <c r="Y58" s="152"/>
      <c r="Z58" s="463"/>
      <c r="AA58" s="153"/>
      <c r="AB58" s="151"/>
      <c r="AC58" s="151"/>
    </row>
    <row r="59" spans="1:30" x14ac:dyDescent="0.2">
      <c r="A59" s="656" t="s">
        <v>685</v>
      </c>
      <c r="B59" s="657"/>
      <c r="C59" s="657"/>
      <c r="D59" s="657"/>
      <c r="E59" s="657"/>
      <c r="F59" s="657"/>
      <c r="G59" s="657"/>
      <c r="H59" s="657"/>
      <c r="I59" s="657"/>
      <c r="J59" s="657"/>
      <c r="K59" s="657"/>
      <c r="L59" s="657"/>
      <c r="M59" s="657"/>
      <c r="N59" s="657"/>
      <c r="O59" s="657"/>
      <c r="P59" s="657"/>
      <c r="Q59" s="657"/>
      <c r="R59" s="657"/>
      <c r="S59" s="657"/>
      <c r="T59" s="657"/>
      <c r="U59" s="657"/>
      <c r="V59" s="658"/>
      <c r="W59" s="151" t="str">
        <f t="shared" ref="W59:X59" si="24">IF(W58&lt;=50,"(SR)",IF(W58&lt;=65,"(R)",IF(W58&lt;=75,"(S)",IF(W58&lt;=90,"(T)","(ST)"))))</f>
        <v>(ST)</v>
      </c>
      <c r="X59" s="151" t="str">
        <f t="shared" si="24"/>
        <v>(ST)</v>
      </c>
      <c r="Y59" s="152"/>
      <c r="Z59" s="463"/>
      <c r="AA59" s="155"/>
      <c r="AB59" s="155"/>
      <c r="AC59" s="155"/>
    </row>
    <row r="60" spans="1:30" ht="33.75" x14ac:dyDescent="0.2">
      <c r="A60" s="328" t="s">
        <v>92</v>
      </c>
      <c r="B60" s="276" t="s">
        <v>97</v>
      </c>
      <c r="C60" s="533" t="s">
        <v>427</v>
      </c>
      <c r="D60" s="541" t="s">
        <v>96</v>
      </c>
      <c r="E60" s="534" t="s">
        <v>10</v>
      </c>
      <c r="F60" s="358">
        <v>100</v>
      </c>
      <c r="G60" s="351">
        <f>SUM(G61:G63)</f>
        <v>1262278749</v>
      </c>
      <c r="H60" s="542" t="s">
        <v>10</v>
      </c>
      <c r="I60" s="358">
        <v>100</v>
      </c>
      <c r="J60" s="535">
        <f>SUM(J61:J63)</f>
        <v>229391379</v>
      </c>
      <c r="K60" s="329">
        <v>100</v>
      </c>
      <c r="L60" s="535">
        <f>SUM(L61:L63)</f>
        <v>387234865</v>
      </c>
      <c r="M60" s="332">
        <v>25</v>
      </c>
      <c r="N60" s="543">
        <f>SUM(N61:N63)</f>
        <v>30789851</v>
      </c>
      <c r="O60" s="544">
        <v>25</v>
      </c>
      <c r="P60" s="543">
        <f>SUM(P61:P63)</f>
        <v>20804319</v>
      </c>
      <c r="Q60" s="332"/>
      <c r="R60" s="362"/>
      <c r="S60" s="332"/>
      <c r="T60" s="362"/>
      <c r="U60" s="333">
        <f t="shared" ref="U60:V71" si="25">M60+O60+Q60+S60</f>
        <v>50</v>
      </c>
      <c r="V60" s="362">
        <f t="shared" si="25"/>
        <v>51594170</v>
      </c>
      <c r="W60" s="159">
        <f t="shared" ref="W60:X63" si="26">U60/K60*100</f>
        <v>50</v>
      </c>
      <c r="X60" s="129">
        <f t="shared" si="26"/>
        <v>13.323740877516284</v>
      </c>
      <c r="Y60" s="174">
        <v>100</v>
      </c>
      <c r="Z60" s="66">
        <f>J60+V60</f>
        <v>280985549</v>
      </c>
      <c r="AA60" s="159">
        <f t="shared" ref="AA60:AB63" si="27">Y60/F60*100</f>
        <v>100</v>
      </c>
      <c r="AB60" s="129">
        <f t="shared" si="27"/>
        <v>22.260182168368264</v>
      </c>
      <c r="AC60" s="145" t="s">
        <v>697</v>
      </c>
    </row>
    <row r="61" spans="1:30" ht="22.5" x14ac:dyDescent="0.2">
      <c r="A61" s="422" t="s">
        <v>93</v>
      </c>
      <c r="B61" s="499" t="s">
        <v>99</v>
      </c>
      <c r="C61" s="490" t="s">
        <v>98</v>
      </c>
      <c r="D61" s="506" t="s">
        <v>475</v>
      </c>
      <c r="E61" s="361" t="s">
        <v>446</v>
      </c>
      <c r="F61" s="361">
        <v>84</v>
      </c>
      <c r="G61" s="352">
        <v>42400000</v>
      </c>
      <c r="H61" s="361" t="s">
        <v>446</v>
      </c>
      <c r="I61" s="361">
        <v>24</v>
      </c>
      <c r="J61" s="526">
        <v>4651500</v>
      </c>
      <c r="K61" s="430">
        <v>12</v>
      </c>
      <c r="L61" s="408">
        <v>5000000</v>
      </c>
      <c r="M61" s="545">
        <v>3</v>
      </c>
      <c r="N61" s="539">
        <v>1400000</v>
      </c>
      <c r="O61" s="584">
        <v>0</v>
      </c>
      <c r="P61" s="546">
        <v>0</v>
      </c>
      <c r="Q61" s="427"/>
      <c r="R61" s="509"/>
      <c r="S61" s="427"/>
      <c r="T61" s="509"/>
      <c r="U61" s="528">
        <f t="shared" si="25"/>
        <v>3</v>
      </c>
      <c r="V61" s="367">
        <f t="shared" si="25"/>
        <v>1400000</v>
      </c>
      <c r="W61" s="145">
        <f t="shared" si="26"/>
        <v>25</v>
      </c>
      <c r="X61" s="145">
        <f t="shared" si="26"/>
        <v>28.000000000000004</v>
      </c>
      <c r="Y61" s="147">
        <f t="shared" ref="Y61:Z63" si="28">I61+U61</f>
        <v>27</v>
      </c>
      <c r="Z61" s="12">
        <f t="shared" si="28"/>
        <v>6051500</v>
      </c>
      <c r="AA61" s="145">
        <f t="shared" si="27"/>
        <v>32.142857142857146</v>
      </c>
      <c r="AB61" s="145">
        <f t="shared" si="27"/>
        <v>14.272405660377357</v>
      </c>
      <c r="AC61" s="145" t="s">
        <v>697</v>
      </c>
    </row>
    <row r="62" spans="1:30" ht="33.75" x14ac:dyDescent="0.2">
      <c r="A62" s="422" t="s">
        <v>94</v>
      </c>
      <c r="B62" s="499" t="s">
        <v>101</v>
      </c>
      <c r="C62" s="490" t="s">
        <v>100</v>
      </c>
      <c r="D62" s="506" t="s">
        <v>476</v>
      </c>
      <c r="E62" s="361" t="s">
        <v>446</v>
      </c>
      <c r="F62" s="361">
        <v>252</v>
      </c>
      <c r="G62" s="352">
        <v>197298749</v>
      </c>
      <c r="H62" s="361" t="s">
        <v>446</v>
      </c>
      <c r="I62" s="361">
        <v>72</v>
      </c>
      <c r="J62" s="526">
        <v>41644879</v>
      </c>
      <c r="K62" s="430">
        <v>36</v>
      </c>
      <c r="L62" s="408">
        <v>33298865</v>
      </c>
      <c r="M62" s="545">
        <v>9</v>
      </c>
      <c r="N62" s="547">
        <v>5389851</v>
      </c>
      <c r="O62" s="585">
        <v>9</v>
      </c>
      <c r="P62" s="557">
        <v>6004319</v>
      </c>
      <c r="Q62" s="557"/>
      <c r="R62" s="509"/>
      <c r="S62" s="427"/>
      <c r="T62" s="509"/>
      <c r="U62" s="528">
        <f t="shared" si="25"/>
        <v>18</v>
      </c>
      <c r="V62" s="367">
        <f t="shared" si="25"/>
        <v>11394170</v>
      </c>
      <c r="W62" s="145">
        <f t="shared" si="26"/>
        <v>50</v>
      </c>
      <c r="X62" s="145">
        <f t="shared" si="26"/>
        <v>34.217893012269336</v>
      </c>
      <c r="Y62" s="147">
        <f t="shared" si="28"/>
        <v>90</v>
      </c>
      <c r="Z62" s="12">
        <f t="shared" si="28"/>
        <v>53039049</v>
      </c>
      <c r="AA62" s="145">
        <f t="shared" si="27"/>
        <v>35.714285714285715</v>
      </c>
      <c r="AB62" s="145">
        <f t="shared" si="27"/>
        <v>26.882607856778655</v>
      </c>
      <c r="AC62" s="145" t="s">
        <v>697</v>
      </c>
    </row>
    <row r="63" spans="1:30" ht="33.75" x14ac:dyDescent="0.2">
      <c r="A63" s="422" t="s">
        <v>95</v>
      </c>
      <c r="B63" s="499" t="s">
        <v>102</v>
      </c>
      <c r="C63" s="490" t="s">
        <v>429</v>
      </c>
      <c r="D63" s="506" t="s">
        <v>477</v>
      </c>
      <c r="E63" s="548" t="s">
        <v>466</v>
      </c>
      <c r="F63" s="361">
        <v>420</v>
      </c>
      <c r="G63" s="352">
        <v>1022580000</v>
      </c>
      <c r="H63" s="548" t="s">
        <v>466</v>
      </c>
      <c r="I63" s="361">
        <v>120</v>
      </c>
      <c r="J63" s="526">
        <v>183095000</v>
      </c>
      <c r="K63" s="430">
        <v>60</v>
      </c>
      <c r="L63" s="408">
        <v>348936000</v>
      </c>
      <c r="M63" s="545">
        <v>0</v>
      </c>
      <c r="N63" s="539">
        <v>24000000</v>
      </c>
      <c r="O63" s="586">
        <v>0</v>
      </c>
      <c r="P63" s="557">
        <v>14800000</v>
      </c>
      <c r="Q63" s="557"/>
      <c r="R63" s="509"/>
      <c r="S63" s="427"/>
      <c r="T63" s="509"/>
      <c r="U63" s="528">
        <f t="shared" si="25"/>
        <v>0</v>
      </c>
      <c r="V63" s="367">
        <f t="shared" si="25"/>
        <v>38800000</v>
      </c>
      <c r="W63" s="145">
        <f t="shared" si="26"/>
        <v>0</v>
      </c>
      <c r="X63" s="145">
        <f t="shared" si="26"/>
        <v>11.119517619276888</v>
      </c>
      <c r="Y63" s="147">
        <f t="shared" si="28"/>
        <v>120</v>
      </c>
      <c r="Z63" s="12">
        <f t="shared" si="28"/>
        <v>221895000</v>
      </c>
      <c r="AA63" s="145">
        <f t="shared" si="27"/>
        <v>28.571428571428569</v>
      </c>
      <c r="AB63" s="145">
        <f t="shared" si="27"/>
        <v>21.699524731561347</v>
      </c>
      <c r="AC63" s="145" t="s">
        <v>697</v>
      </c>
    </row>
    <row r="64" spans="1:30" s="550" customFormat="1" x14ac:dyDescent="0.2">
      <c r="A64" s="646" t="s">
        <v>699</v>
      </c>
      <c r="B64" s="646"/>
      <c r="C64" s="646"/>
      <c r="D64" s="646"/>
      <c r="E64" s="646"/>
      <c r="F64" s="646"/>
      <c r="G64" s="646"/>
      <c r="H64" s="646"/>
      <c r="I64" s="646"/>
      <c r="J64" s="646"/>
      <c r="K64" s="646"/>
      <c r="L64" s="646"/>
      <c r="M64" s="646"/>
      <c r="N64" s="659"/>
      <c r="O64" s="659"/>
      <c r="P64" s="646"/>
      <c r="Q64" s="646"/>
      <c r="R64" s="646"/>
      <c r="S64" s="646"/>
      <c r="T64" s="646"/>
      <c r="U64" s="646"/>
      <c r="V64" s="646"/>
      <c r="W64" s="151">
        <f>AVERAGE(W61:W63)</f>
        <v>25</v>
      </c>
      <c r="X64" s="151">
        <f>AVERAGE(X61:X63)</f>
        <v>24.445803543848744</v>
      </c>
      <c r="Y64" s="152"/>
      <c r="Z64" s="463"/>
      <c r="AA64" s="153"/>
      <c r="AB64" s="151"/>
      <c r="AC64" s="151"/>
      <c r="AD64" s="579"/>
    </row>
    <row r="65" spans="1:30" s="550" customFormat="1" x14ac:dyDescent="0.2">
      <c r="A65" s="647" t="s">
        <v>685</v>
      </c>
      <c r="B65" s="648"/>
      <c r="C65" s="648"/>
      <c r="D65" s="648"/>
      <c r="E65" s="648"/>
      <c r="F65" s="648"/>
      <c r="G65" s="648"/>
      <c r="H65" s="648"/>
      <c r="I65" s="648"/>
      <c r="J65" s="648"/>
      <c r="K65" s="648"/>
      <c r="L65" s="648"/>
      <c r="M65" s="648"/>
      <c r="N65" s="648"/>
      <c r="O65" s="648"/>
      <c r="P65" s="648"/>
      <c r="Q65" s="648"/>
      <c r="R65" s="648"/>
      <c r="S65" s="648"/>
      <c r="T65" s="648"/>
      <c r="U65" s="648"/>
      <c r="V65" s="649"/>
      <c r="W65" s="151" t="str">
        <f t="shared" ref="W65:X65" si="29">IF(W64&lt;=50,"(SR)",IF(W64&lt;=65,"(R)",IF(W64&lt;=75,"(S)",IF(W64&lt;=90,"(T)","(ST)"))))</f>
        <v>(SR)</v>
      </c>
      <c r="X65" s="151" t="str">
        <f t="shared" si="29"/>
        <v>(SR)</v>
      </c>
      <c r="Y65" s="152"/>
      <c r="Z65" s="463"/>
      <c r="AA65" s="155"/>
      <c r="AB65" s="155"/>
      <c r="AC65" s="155"/>
      <c r="AD65" s="579"/>
    </row>
    <row r="66" spans="1:30" ht="33.75" x14ac:dyDescent="0.2">
      <c r="A66" s="328" t="s">
        <v>103</v>
      </c>
      <c r="B66" s="276" t="s">
        <v>109</v>
      </c>
      <c r="C66" s="533" t="s">
        <v>108</v>
      </c>
      <c r="D66" s="541" t="s">
        <v>107</v>
      </c>
      <c r="E66" s="534" t="s">
        <v>10</v>
      </c>
      <c r="F66" s="358">
        <v>100</v>
      </c>
      <c r="G66" s="351">
        <f>SUM(G67:G71)</f>
        <v>1749563783</v>
      </c>
      <c r="H66" s="542" t="s">
        <v>10</v>
      </c>
      <c r="I66" s="358">
        <v>100</v>
      </c>
      <c r="J66" s="535">
        <f>SUM(J67:J71)</f>
        <v>131198494</v>
      </c>
      <c r="K66" s="329">
        <v>100</v>
      </c>
      <c r="L66" s="535">
        <f>SUM(L67:L71)</f>
        <v>68596500</v>
      </c>
      <c r="M66" s="332">
        <v>25</v>
      </c>
      <c r="N66" s="543">
        <f>SUM(N67:N71)</f>
        <v>18615300</v>
      </c>
      <c r="O66" s="544">
        <v>25</v>
      </c>
      <c r="P66" s="543">
        <f>SUM(P67:P71)</f>
        <v>13204400</v>
      </c>
      <c r="Q66" s="332"/>
      <c r="R66" s="362"/>
      <c r="S66" s="329"/>
      <c r="T66" s="362"/>
      <c r="U66" s="333">
        <f t="shared" si="25"/>
        <v>50</v>
      </c>
      <c r="V66" s="362">
        <f>N66+P66+R66+T66</f>
        <v>31819700</v>
      </c>
      <c r="W66" s="159">
        <f t="shared" ref="W66:X69" si="30">U66/K66*100</f>
        <v>50</v>
      </c>
      <c r="X66" s="129">
        <f t="shared" si="30"/>
        <v>46.386769004249487</v>
      </c>
      <c r="Y66" s="174">
        <v>100</v>
      </c>
      <c r="Z66" s="66">
        <f t="shared" ref="Z66:Z71" si="31">J66+V66</f>
        <v>163018194</v>
      </c>
      <c r="AA66" s="129">
        <f t="shared" ref="AA66:AB71" si="32">Y66/F66*100</f>
        <v>100</v>
      </c>
      <c r="AB66" s="129">
        <f t="shared" si="32"/>
        <v>9.3176479522495921</v>
      </c>
      <c r="AC66" s="145" t="s">
        <v>697</v>
      </c>
    </row>
    <row r="67" spans="1:30" ht="45" x14ac:dyDescent="0.2">
      <c r="A67" s="422" t="s">
        <v>104</v>
      </c>
      <c r="B67" s="499" t="s">
        <v>111</v>
      </c>
      <c r="C67" s="490" t="s">
        <v>110</v>
      </c>
      <c r="D67" s="490" t="s">
        <v>478</v>
      </c>
      <c r="E67" s="361" t="s">
        <v>474</v>
      </c>
      <c r="F67" s="361">
        <v>1</v>
      </c>
      <c r="G67" s="352">
        <v>219643718</v>
      </c>
      <c r="H67" s="361" t="s">
        <v>474</v>
      </c>
      <c r="I67" s="361">
        <v>1</v>
      </c>
      <c r="J67" s="526">
        <v>41712134</v>
      </c>
      <c r="K67" s="430">
        <v>1</v>
      </c>
      <c r="L67" s="408">
        <v>31000000</v>
      </c>
      <c r="M67" s="545">
        <v>1</v>
      </c>
      <c r="N67" s="539">
        <v>8379800</v>
      </c>
      <c r="O67" s="586">
        <v>1</v>
      </c>
      <c r="P67" s="559">
        <v>6435300</v>
      </c>
      <c r="Q67" s="558"/>
      <c r="R67" s="367"/>
      <c r="S67" s="528"/>
      <c r="T67" s="367"/>
      <c r="U67" s="528">
        <v>1</v>
      </c>
      <c r="V67" s="367">
        <f t="shared" ref="V67:V69" si="33">N67+P67+R67+T67</f>
        <v>14815100</v>
      </c>
      <c r="W67" s="145">
        <f t="shared" si="30"/>
        <v>100</v>
      </c>
      <c r="X67" s="145">
        <f t="shared" si="30"/>
        <v>47.790645161290321</v>
      </c>
      <c r="Y67" s="147">
        <v>1</v>
      </c>
      <c r="Z67" s="12">
        <f t="shared" si="31"/>
        <v>56527234</v>
      </c>
      <c r="AA67" s="144">
        <f t="shared" si="32"/>
        <v>100</v>
      </c>
      <c r="AB67" s="145">
        <f t="shared" si="32"/>
        <v>25.735875587391032</v>
      </c>
      <c r="AC67" s="145" t="s">
        <v>697</v>
      </c>
    </row>
    <row r="68" spans="1:30" ht="48" customHeight="1" x14ac:dyDescent="0.2">
      <c r="A68" s="422" t="s">
        <v>105</v>
      </c>
      <c r="B68" s="499" t="s">
        <v>113</v>
      </c>
      <c r="C68" s="490" t="s">
        <v>112</v>
      </c>
      <c r="D68" s="490" t="s">
        <v>479</v>
      </c>
      <c r="E68" s="361" t="s">
        <v>474</v>
      </c>
      <c r="F68" s="361">
        <v>61</v>
      </c>
      <c r="G68" s="352">
        <v>453140323</v>
      </c>
      <c r="H68" s="361" t="s">
        <v>474</v>
      </c>
      <c r="I68" s="361">
        <v>37</v>
      </c>
      <c r="J68" s="526">
        <v>78406222</v>
      </c>
      <c r="K68" s="430">
        <v>60</v>
      </c>
      <c r="L68" s="408">
        <v>22596500</v>
      </c>
      <c r="M68" s="545">
        <v>0</v>
      </c>
      <c r="N68" s="539">
        <v>5735500</v>
      </c>
      <c r="O68" s="587">
        <v>2</v>
      </c>
      <c r="P68" s="560">
        <v>5269100</v>
      </c>
      <c r="Q68" s="558"/>
      <c r="R68" s="367"/>
      <c r="S68" s="528"/>
      <c r="T68" s="367"/>
      <c r="U68" s="528">
        <f t="shared" si="25"/>
        <v>2</v>
      </c>
      <c r="V68" s="367">
        <f t="shared" si="33"/>
        <v>11004600</v>
      </c>
      <c r="W68" s="145">
        <f t="shared" si="30"/>
        <v>3.3333333333333335</v>
      </c>
      <c r="X68" s="145">
        <f t="shared" si="30"/>
        <v>48.700462461000598</v>
      </c>
      <c r="Y68" s="7">
        <v>37</v>
      </c>
      <c r="Z68" s="12">
        <f t="shared" si="31"/>
        <v>89410822</v>
      </c>
      <c r="AA68" s="144">
        <f t="shared" si="32"/>
        <v>60.655737704918032</v>
      </c>
      <c r="AB68" s="145">
        <f t="shared" si="32"/>
        <v>19.731376234200194</v>
      </c>
      <c r="AC68" s="145" t="s">
        <v>697</v>
      </c>
    </row>
    <row r="69" spans="1:30" ht="22.5" x14ac:dyDescent="0.2">
      <c r="A69" s="422" t="s">
        <v>106</v>
      </c>
      <c r="B69" s="499" t="s">
        <v>114</v>
      </c>
      <c r="C69" s="490" t="s">
        <v>115</v>
      </c>
      <c r="D69" s="506" t="s">
        <v>480</v>
      </c>
      <c r="E69" s="361" t="s">
        <v>474</v>
      </c>
      <c r="F69" s="361">
        <v>258</v>
      </c>
      <c r="G69" s="352">
        <v>145826818</v>
      </c>
      <c r="H69" s="361" t="s">
        <v>474</v>
      </c>
      <c r="I69" s="361">
        <v>31</v>
      </c>
      <c r="J69" s="526">
        <v>11080138</v>
      </c>
      <c r="K69" s="430">
        <v>106</v>
      </c>
      <c r="L69" s="408">
        <v>15000000</v>
      </c>
      <c r="M69" s="545">
        <v>0</v>
      </c>
      <c r="N69" s="539">
        <v>4500000</v>
      </c>
      <c r="O69" s="584">
        <v>1</v>
      </c>
      <c r="P69" s="561">
        <v>1500000</v>
      </c>
      <c r="Q69" s="528"/>
      <c r="R69" s="367"/>
      <c r="S69" s="528"/>
      <c r="T69" s="367"/>
      <c r="U69" s="528">
        <f t="shared" si="25"/>
        <v>1</v>
      </c>
      <c r="V69" s="367">
        <f t="shared" si="33"/>
        <v>6000000</v>
      </c>
      <c r="W69" s="145">
        <f t="shared" si="30"/>
        <v>0.94339622641509435</v>
      </c>
      <c r="X69" s="145">
        <f t="shared" si="30"/>
        <v>40</v>
      </c>
      <c r="Y69" s="147">
        <f>I69+U69</f>
        <v>32</v>
      </c>
      <c r="Z69" s="12">
        <f t="shared" si="31"/>
        <v>17080138</v>
      </c>
      <c r="AA69" s="144">
        <f t="shared" si="32"/>
        <v>12.403100775193799</v>
      </c>
      <c r="AB69" s="145">
        <f t="shared" si="32"/>
        <v>11.712617908182018</v>
      </c>
      <c r="AC69" s="145" t="s">
        <v>697</v>
      </c>
    </row>
    <row r="70" spans="1:30" ht="22.5" x14ac:dyDescent="0.2">
      <c r="A70" s="137" t="s">
        <v>443</v>
      </c>
      <c r="B70" s="138" t="s">
        <v>484</v>
      </c>
      <c r="C70" s="20" t="s">
        <v>485</v>
      </c>
      <c r="D70" s="6" t="s">
        <v>481</v>
      </c>
      <c r="E70" s="7" t="s">
        <v>474</v>
      </c>
      <c r="F70" s="7">
        <v>5</v>
      </c>
      <c r="G70" s="352">
        <v>99980000</v>
      </c>
      <c r="H70" s="7" t="s">
        <v>474</v>
      </c>
      <c r="I70" s="7">
        <v>0</v>
      </c>
      <c r="J70" s="13">
        <v>0</v>
      </c>
      <c r="K70" s="430">
        <v>1</v>
      </c>
      <c r="L70" s="409">
        <v>0</v>
      </c>
      <c r="M70" s="139">
        <v>0</v>
      </c>
      <c r="N70" s="514">
        <v>0</v>
      </c>
      <c r="O70" s="515">
        <v>0</v>
      </c>
      <c r="P70" s="177">
        <v>0</v>
      </c>
      <c r="Q70" s="125"/>
      <c r="R70" s="177"/>
      <c r="S70" s="125"/>
      <c r="T70" s="177"/>
      <c r="U70" s="125">
        <f t="shared" si="25"/>
        <v>0</v>
      </c>
      <c r="V70" s="177">
        <f>N70+P70+R70+T70</f>
        <v>0</v>
      </c>
      <c r="W70" s="145">
        <f>U70/F70*100</f>
        <v>0</v>
      </c>
      <c r="X70" s="145">
        <f>V70/G70*100</f>
        <v>0</v>
      </c>
      <c r="Y70" s="147">
        <f>I70+U70</f>
        <v>0</v>
      </c>
      <c r="Z70" s="12">
        <f t="shared" si="31"/>
        <v>0</v>
      </c>
      <c r="AA70" s="144">
        <f t="shared" si="32"/>
        <v>0</v>
      </c>
      <c r="AB70" s="145">
        <f t="shared" si="32"/>
        <v>0</v>
      </c>
      <c r="AC70" s="145" t="s">
        <v>697</v>
      </c>
    </row>
    <row r="71" spans="1:30" ht="33.75" x14ac:dyDescent="0.2">
      <c r="A71" s="137" t="s">
        <v>483</v>
      </c>
      <c r="B71" s="138" t="s">
        <v>116</v>
      </c>
      <c r="C71" s="20" t="s">
        <v>117</v>
      </c>
      <c r="D71" s="20" t="s">
        <v>482</v>
      </c>
      <c r="E71" s="24" t="s">
        <v>474</v>
      </c>
      <c r="F71" s="24">
        <v>12</v>
      </c>
      <c r="G71" s="285">
        <v>830972924</v>
      </c>
      <c r="H71" s="24" t="s">
        <v>474</v>
      </c>
      <c r="I71" s="7">
        <v>0</v>
      </c>
      <c r="J71" s="13">
        <v>0</v>
      </c>
      <c r="K71" s="430">
        <v>12</v>
      </c>
      <c r="L71" s="409">
        <v>0</v>
      </c>
      <c r="M71" s="139">
        <v>0</v>
      </c>
      <c r="N71" s="177">
        <v>0</v>
      </c>
      <c r="O71" s="139">
        <v>0</v>
      </c>
      <c r="P71" s="177">
        <v>0</v>
      </c>
      <c r="Q71" s="125"/>
      <c r="R71" s="177"/>
      <c r="S71" s="125"/>
      <c r="T71" s="177"/>
      <c r="U71" s="125">
        <f t="shared" si="25"/>
        <v>0</v>
      </c>
      <c r="V71" s="177">
        <f>N71+P71+R71+T71</f>
        <v>0</v>
      </c>
      <c r="W71" s="145">
        <f>U71/F71*100</f>
        <v>0</v>
      </c>
      <c r="X71" s="145">
        <f>V71/G71*100</f>
        <v>0</v>
      </c>
      <c r="Y71" s="147">
        <f>I71+U71</f>
        <v>0</v>
      </c>
      <c r="Z71" s="12">
        <f t="shared" si="31"/>
        <v>0</v>
      </c>
      <c r="AA71" s="144">
        <f t="shared" si="32"/>
        <v>0</v>
      </c>
      <c r="AB71" s="145">
        <f t="shared" si="32"/>
        <v>0</v>
      </c>
      <c r="AC71" s="145" t="s">
        <v>697</v>
      </c>
    </row>
    <row r="72" spans="1:30" x14ac:dyDescent="0.2">
      <c r="A72" s="646" t="s">
        <v>699</v>
      </c>
      <c r="B72" s="646"/>
      <c r="C72" s="646"/>
      <c r="D72" s="646"/>
      <c r="E72" s="646"/>
      <c r="F72" s="646"/>
      <c r="G72" s="646"/>
      <c r="H72" s="646"/>
      <c r="I72" s="646"/>
      <c r="J72" s="646"/>
      <c r="K72" s="646"/>
      <c r="L72" s="646"/>
      <c r="M72" s="646"/>
      <c r="N72" s="646"/>
      <c r="O72" s="646"/>
      <c r="P72" s="646"/>
      <c r="Q72" s="646"/>
      <c r="R72" s="646"/>
      <c r="S72" s="646"/>
      <c r="T72" s="646"/>
      <c r="U72" s="646"/>
      <c r="V72" s="646"/>
      <c r="W72" s="151">
        <f>AVERAGE(W68:W69)</f>
        <v>2.1383647798742138</v>
      </c>
      <c r="X72" s="151">
        <f>AVERAGE(X67:X69)</f>
        <v>45.497035874096973</v>
      </c>
      <c r="Y72" s="152"/>
      <c r="Z72" s="463"/>
      <c r="AA72" s="153"/>
      <c r="AB72" s="151"/>
      <c r="AC72" s="151"/>
    </row>
    <row r="73" spans="1:30" x14ac:dyDescent="0.2">
      <c r="A73" s="647" t="s">
        <v>685</v>
      </c>
      <c r="B73" s="648"/>
      <c r="C73" s="648"/>
      <c r="D73" s="648"/>
      <c r="E73" s="648"/>
      <c r="F73" s="648"/>
      <c r="G73" s="648"/>
      <c r="H73" s="648"/>
      <c r="I73" s="648"/>
      <c r="J73" s="648"/>
      <c r="K73" s="648"/>
      <c r="L73" s="648"/>
      <c r="M73" s="648"/>
      <c r="N73" s="648"/>
      <c r="O73" s="648"/>
      <c r="P73" s="648"/>
      <c r="Q73" s="648"/>
      <c r="R73" s="648"/>
      <c r="S73" s="648"/>
      <c r="T73" s="648"/>
      <c r="U73" s="648"/>
      <c r="V73" s="649"/>
      <c r="W73" s="151" t="str">
        <f t="shared" ref="W73:X73" si="34">IF(W72&lt;=50,"(SR)",IF(W72&lt;=65,"(R)",IF(W72&lt;=75,"(S)",IF(W72&lt;=90,"(T)","(ST)"))))</f>
        <v>(SR)</v>
      </c>
      <c r="X73" s="151" t="str">
        <f t="shared" si="34"/>
        <v>(SR)</v>
      </c>
      <c r="Y73" s="152"/>
      <c r="Z73" s="463"/>
      <c r="AA73" s="155"/>
      <c r="AB73" s="155"/>
      <c r="AC73" s="155"/>
    </row>
    <row r="74" spans="1:30" x14ac:dyDescent="0.2">
      <c r="A74" s="660" t="s">
        <v>700</v>
      </c>
      <c r="B74" s="660"/>
      <c r="C74" s="660"/>
      <c r="D74" s="660"/>
      <c r="E74" s="660"/>
      <c r="F74" s="660"/>
      <c r="G74" s="660"/>
      <c r="H74" s="660"/>
      <c r="I74" s="660"/>
      <c r="J74" s="660"/>
      <c r="K74" s="660"/>
      <c r="L74" s="660"/>
      <c r="M74" s="660"/>
      <c r="N74" s="660"/>
      <c r="O74" s="660"/>
      <c r="P74" s="660"/>
      <c r="Q74" s="660"/>
      <c r="R74" s="660"/>
      <c r="S74" s="660"/>
      <c r="T74" s="660"/>
      <c r="U74" s="660"/>
      <c r="V74" s="660"/>
      <c r="W74" s="183">
        <f>AVERAGE((W18+W19+W20)/3,W25,W31,W35,W43,W52,W60,W66)</f>
        <v>46</v>
      </c>
      <c r="X74" s="183">
        <f>AVERAGE(X18,X25,X31,X35,X43,X52,X60,X66)</f>
        <v>52.750158804838776</v>
      </c>
      <c r="Y74" s="184"/>
      <c r="Z74" s="464"/>
      <c r="AA74" s="185"/>
      <c r="AB74" s="183"/>
      <c r="AC74" s="183"/>
    </row>
    <row r="75" spans="1:30" x14ac:dyDescent="0.2">
      <c r="A75" s="661" t="s">
        <v>685</v>
      </c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62"/>
      <c r="S75" s="662"/>
      <c r="T75" s="662"/>
      <c r="U75" s="662"/>
      <c r="V75" s="663"/>
      <c r="W75" s="183" t="str">
        <f t="shared" ref="W75:X75" si="35">IF(W74&lt;=50,"(SR)",IF(W74&lt;=65,"(R)",IF(W74&lt;=75,"(S)",IF(W74&lt;=90,"(T)","(ST)"))))</f>
        <v>(SR)</v>
      </c>
      <c r="X75" s="183" t="str">
        <f t="shared" si="35"/>
        <v>(R)</v>
      </c>
      <c r="Y75" s="184"/>
      <c r="Z75" s="464"/>
      <c r="AA75" s="187"/>
      <c r="AB75" s="187"/>
      <c r="AC75" s="187"/>
    </row>
    <row r="76" spans="1:30" ht="33.75" x14ac:dyDescent="0.2">
      <c r="A76" s="650" t="s">
        <v>4</v>
      </c>
      <c r="B76" s="628" t="s">
        <v>119</v>
      </c>
      <c r="C76" s="664" t="s">
        <v>118</v>
      </c>
      <c r="D76" s="26" t="s">
        <v>720</v>
      </c>
      <c r="E76" s="27" t="s">
        <v>10</v>
      </c>
      <c r="F76" s="27">
        <v>18.55</v>
      </c>
      <c r="G76" s="634">
        <f>SUM(G78+G85+G90)</f>
        <v>2110067850</v>
      </c>
      <c r="H76" s="27" t="s">
        <v>10</v>
      </c>
      <c r="I76" s="27">
        <v>9.48</v>
      </c>
      <c r="J76" s="637">
        <f>SUM(J78+J85+J90)</f>
        <v>328901393</v>
      </c>
      <c r="K76" s="423">
        <v>14.98</v>
      </c>
      <c r="L76" s="637">
        <f>SUM(L78+L85+L90)</f>
        <v>178848784</v>
      </c>
      <c r="M76" s="328">
        <v>3.7450000000000001</v>
      </c>
      <c r="N76" s="640">
        <f>N78+N85+N90</f>
        <v>27765000</v>
      </c>
      <c r="O76" s="328">
        <v>3.7450000000000001</v>
      </c>
      <c r="P76" s="640">
        <f>P78+P85+P90</f>
        <v>8400000</v>
      </c>
      <c r="Q76" s="191"/>
      <c r="R76" s="640"/>
      <c r="S76" s="191"/>
      <c r="T76" s="640"/>
      <c r="U76" s="191">
        <f>M76+O76+Q76+S76</f>
        <v>7.49</v>
      </c>
      <c r="V76" s="640">
        <f>N76+P76+R76+T76</f>
        <v>36165000</v>
      </c>
      <c r="W76" s="159">
        <f>U76/K76*100</f>
        <v>50</v>
      </c>
      <c r="X76" s="619">
        <f>V76/L76*100</f>
        <v>20.220992947874894</v>
      </c>
      <c r="Y76" s="27">
        <v>9.48</v>
      </c>
      <c r="Z76" s="622">
        <f>SUM(Z78+Z85+Z90)</f>
        <v>365066393</v>
      </c>
      <c r="AA76" s="666">
        <v>72.349999999999994</v>
      </c>
      <c r="AB76" s="619">
        <f>Z76/G76*100</f>
        <v>17.30116844346972</v>
      </c>
      <c r="AC76" s="145" t="s">
        <v>697</v>
      </c>
    </row>
    <row r="77" spans="1:30" ht="22.5" x14ac:dyDescent="0.2">
      <c r="A77" s="652"/>
      <c r="B77" s="630"/>
      <c r="C77" s="665"/>
      <c r="D77" s="26" t="s">
        <v>753</v>
      </c>
      <c r="E77" s="27" t="s">
        <v>10</v>
      </c>
      <c r="F77" s="27">
        <v>96.15</v>
      </c>
      <c r="G77" s="636"/>
      <c r="H77" s="27" t="s">
        <v>10</v>
      </c>
      <c r="I77" s="27">
        <v>90</v>
      </c>
      <c r="J77" s="639"/>
      <c r="K77" s="423">
        <v>94.62</v>
      </c>
      <c r="L77" s="639"/>
      <c r="M77" s="132">
        <v>23.655000000000001</v>
      </c>
      <c r="N77" s="642"/>
      <c r="O77" s="132">
        <v>23.655000000000001</v>
      </c>
      <c r="P77" s="642"/>
      <c r="Q77" s="191"/>
      <c r="R77" s="642"/>
      <c r="S77" s="191"/>
      <c r="T77" s="642"/>
      <c r="U77" s="191">
        <f>M77+O77+Q77+S77</f>
        <v>47.31</v>
      </c>
      <c r="V77" s="642"/>
      <c r="W77" s="159">
        <f>U77/K77*100</f>
        <v>50</v>
      </c>
      <c r="X77" s="621"/>
      <c r="Y77" s="27">
        <v>90</v>
      </c>
      <c r="Z77" s="624"/>
      <c r="AA77" s="667"/>
      <c r="AB77" s="621"/>
      <c r="AC77" s="145" t="s">
        <v>697</v>
      </c>
    </row>
    <row r="78" spans="1:30" ht="56.25" x14ac:dyDescent="0.2">
      <c r="A78" s="132" t="s">
        <v>120</v>
      </c>
      <c r="B78" s="117" t="s">
        <v>123</v>
      </c>
      <c r="C78" s="15" t="s">
        <v>122</v>
      </c>
      <c r="D78" s="15" t="s">
        <v>121</v>
      </c>
      <c r="E78" s="28" t="s">
        <v>18</v>
      </c>
      <c r="F78" s="28">
        <v>125</v>
      </c>
      <c r="G78" s="351">
        <f>SUM(G79:G82)</f>
        <v>606268273</v>
      </c>
      <c r="H78" s="28" t="s">
        <v>18</v>
      </c>
      <c r="I78" s="28">
        <v>2</v>
      </c>
      <c r="J78" s="119">
        <f>SUM(J79:J82)</f>
        <v>25585000</v>
      </c>
      <c r="K78" s="431">
        <v>1</v>
      </c>
      <c r="L78" s="119">
        <f>SUM(L79:L82)</f>
        <v>44548784</v>
      </c>
      <c r="M78" s="29">
        <v>0</v>
      </c>
      <c r="N78" s="66">
        <f>SUM(N79:N82)</f>
        <v>4200000</v>
      </c>
      <c r="O78" s="37">
        <v>1</v>
      </c>
      <c r="P78" s="66">
        <f>SUM(P79:P82)</f>
        <v>4200000</v>
      </c>
      <c r="Q78" s="191"/>
      <c r="R78" s="124"/>
      <c r="S78" s="172"/>
      <c r="T78" s="124"/>
      <c r="U78" s="29">
        <f t="shared" ref="U78:U82" si="36">M78+O78+Q78+S78</f>
        <v>1</v>
      </c>
      <c r="V78" s="124">
        <f>N78+P78+R78+T78</f>
        <v>8400000</v>
      </c>
      <c r="W78" s="435">
        <f>U78/K78*100</f>
        <v>100</v>
      </c>
      <c r="X78" s="129">
        <f>V78/L78*100</f>
        <v>18.85573352574562</v>
      </c>
      <c r="Y78" s="174">
        <f>I78+U78</f>
        <v>3</v>
      </c>
      <c r="Z78" s="124">
        <f>SUM(Z79:Z82)</f>
        <v>33985000</v>
      </c>
      <c r="AA78" s="159">
        <f t="shared" ref="AA78:AB82" si="37">Y78/F78*100</f>
        <v>2.4</v>
      </c>
      <c r="AB78" s="129">
        <f t="shared" si="37"/>
        <v>5.6056042371856067</v>
      </c>
      <c r="AC78" s="145" t="s">
        <v>697</v>
      </c>
    </row>
    <row r="79" spans="1:30" ht="56.25" x14ac:dyDescent="0.2">
      <c r="A79" s="137" t="s">
        <v>126</v>
      </c>
      <c r="B79" s="138" t="s">
        <v>125</v>
      </c>
      <c r="C79" s="490" t="s">
        <v>124</v>
      </c>
      <c r="D79" s="490" t="s">
        <v>486</v>
      </c>
      <c r="E79" s="31" t="s">
        <v>18</v>
      </c>
      <c r="F79" s="31">
        <v>12</v>
      </c>
      <c r="G79" s="353">
        <v>122873060</v>
      </c>
      <c r="H79" s="137" t="s">
        <v>18</v>
      </c>
      <c r="I79" s="31">
        <v>0</v>
      </c>
      <c r="J79" s="33">
        <v>0</v>
      </c>
      <c r="K79" s="430">
        <v>1</v>
      </c>
      <c r="L79" s="408">
        <v>14849680</v>
      </c>
      <c r="M79" s="31">
        <v>0</v>
      </c>
      <c r="N79" s="444">
        <v>0</v>
      </c>
      <c r="O79" s="31">
        <v>0</v>
      </c>
      <c r="P79" s="454">
        <v>0</v>
      </c>
      <c r="Q79" s="31"/>
      <c r="R79" s="444"/>
      <c r="S79" s="31"/>
      <c r="T79" s="444"/>
      <c r="U79" s="31">
        <f t="shared" si="36"/>
        <v>0</v>
      </c>
      <c r="V79" s="177">
        <f t="shared" ref="V79:V80" si="38">N79+P79+R79+T79</f>
        <v>0</v>
      </c>
      <c r="W79" s="436">
        <f>U79/K79*100</f>
        <v>0</v>
      </c>
      <c r="X79" s="145">
        <f>V79/L79*100</f>
        <v>0</v>
      </c>
      <c r="Y79" s="147">
        <f>I79+U79</f>
        <v>0</v>
      </c>
      <c r="Z79" s="12">
        <f>J79+V79</f>
        <v>0</v>
      </c>
      <c r="AA79" s="144">
        <f t="shared" si="37"/>
        <v>0</v>
      </c>
      <c r="AB79" s="145">
        <f t="shared" si="37"/>
        <v>0</v>
      </c>
      <c r="AC79" s="145" t="s">
        <v>697</v>
      </c>
    </row>
    <row r="80" spans="1:30" ht="62.25" customHeight="1" x14ac:dyDescent="0.2">
      <c r="A80" s="137" t="s">
        <v>127</v>
      </c>
      <c r="B80" s="138" t="s">
        <v>131</v>
      </c>
      <c r="C80" s="490" t="s">
        <v>130</v>
      </c>
      <c r="D80" s="490" t="s">
        <v>487</v>
      </c>
      <c r="E80" s="31" t="s">
        <v>18</v>
      </c>
      <c r="F80" s="31">
        <v>230</v>
      </c>
      <c r="G80" s="353">
        <v>337849402</v>
      </c>
      <c r="H80" s="137" t="s">
        <v>18</v>
      </c>
      <c r="I80" s="31">
        <v>3</v>
      </c>
      <c r="J80" s="32">
        <v>25585000</v>
      </c>
      <c r="K80" s="430">
        <v>1</v>
      </c>
      <c r="L80" s="408">
        <v>14849402</v>
      </c>
      <c r="M80" s="31">
        <v>1</v>
      </c>
      <c r="N80" s="562">
        <v>4200000</v>
      </c>
      <c r="O80" s="125">
        <v>1</v>
      </c>
      <c r="P80" s="444">
        <v>4200000</v>
      </c>
      <c r="Q80" s="147"/>
      <c r="R80" s="443"/>
      <c r="S80" s="31"/>
      <c r="T80" s="444"/>
      <c r="U80" s="31">
        <v>1</v>
      </c>
      <c r="V80" s="177">
        <f t="shared" si="38"/>
        <v>8400000</v>
      </c>
      <c r="W80" s="144">
        <f>U80/K80*100</f>
        <v>100</v>
      </c>
      <c r="X80" s="145">
        <f>V80/L80*100</f>
        <v>56.567934520191457</v>
      </c>
      <c r="Y80" s="147">
        <f>I80+U80</f>
        <v>4</v>
      </c>
      <c r="Z80" s="12">
        <f>J80+V80</f>
        <v>33985000</v>
      </c>
      <c r="AA80" s="144">
        <f t="shared" si="37"/>
        <v>1.7391304347826086</v>
      </c>
      <c r="AB80" s="145">
        <f t="shared" si="37"/>
        <v>10.059215673852222</v>
      </c>
      <c r="AC80" s="145" t="s">
        <v>697</v>
      </c>
    </row>
    <row r="81" spans="1:29" ht="92.25" customHeight="1" x14ac:dyDescent="0.2">
      <c r="A81" s="137" t="s">
        <v>128</v>
      </c>
      <c r="B81" s="138" t="s">
        <v>133</v>
      </c>
      <c r="C81" s="490" t="s">
        <v>132</v>
      </c>
      <c r="D81" s="490" t="s">
        <v>488</v>
      </c>
      <c r="E81" s="7" t="s">
        <v>490</v>
      </c>
      <c r="F81" s="7">
        <v>40</v>
      </c>
      <c r="G81" s="282">
        <v>73272982</v>
      </c>
      <c r="H81" s="7" t="s">
        <v>490</v>
      </c>
      <c r="I81" s="7">
        <v>0</v>
      </c>
      <c r="J81" s="13">
        <v>0</v>
      </c>
      <c r="K81" s="430">
        <v>1</v>
      </c>
      <c r="L81" s="408">
        <v>0</v>
      </c>
      <c r="M81" s="31">
        <v>0</v>
      </c>
      <c r="N81" s="444">
        <v>0</v>
      </c>
      <c r="O81" s="31">
        <v>0</v>
      </c>
      <c r="P81" s="455">
        <v>0</v>
      </c>
      <c r="Q81" s="31"/>
      <c r="R81" s="444"/>
      <c r="S81" s="31"/>
      <c r="T81" s="444"/>
      <c r="U81" s="31">
        <f t="shared" si="36"/>
        <v>0</v>
      </c>
      <c r="V81" s="177">
        <f>N81+P81+R81+T81</f>
        <v>0</v>
      </c>
      <c r="W81" s="147">
        <v>0</v>
      </c>
      <c r="X81" s="147">
        <v>0</v>
      </c>
      <c r="Y81" s="147">
        <f>I81+U81</f>
        <v>0</v>
      </c>
      <c r="Z81" s="12">
        <f>J81+V81</f>
        <v>0</v>
      </c>
      <c r="AA81" s="144">
        <f t="shared" si="37"/>
        <v>0</v>
      </c>
      <c r="AB81" s="145">
        <f t="shared" si="37"/>
        <v>0</v>
      </c>
      <c r="AC81" s="145" t="s">
        <v>697</v>
      </c>
    </row>
    <row r="82" spans="1:29" ht="91.5" customHeight="1" x14ac:dyDescent="0.2">
      <c r="A82" s="137" t="s">
        <v>129</v>
      </c>
      <c r="B82" s="138" t="s">
        <v>135</v>
      </c>
      <c r="C82" s="490" t="s">
        <v>134</v>
      </c>
      <c r="D82" s="490" t="s">
        <v>795</v>
      </c>
      <c r="E82" s="7" t="s">
        <v>490</v>
      </c>
      <c r="F82" s="7">
        <v>40</v>
      </c>
      <c r="G82" s="282">
        <v>72272829</v>
      </c>
      <c r="H82" s="7" t="s">
        <v>490</v>
      </c>
      <c r="I82" s="7">
        <v>0</v>
      </c>
      <c r="J82" s="13">
        <v>0</v>
      </c>
      <c r="K82" s="430">
        <v>1</v>
      </c>
      <c r="L82" s="494">
        <v>14849702</v>
      </c>
      <c r="M82" s="31">
        <v>0</v>
      </c>
      <c r="N82" s="444">
        <v>0</v>
      </c>
      <c r="O82" s="31">
        <v>0</v>
      </c>
      <c r="P82" s="444">
        <v>0</v>
      </c>
      <c r="Q82" s="31"/>
      <c r="R82" s="444"/>
      <c r="S82" s="31"/>
      <c r="T82" s="444"/>
      <c r="U82" s="31">
        <f t="shared" si="36"/>
        <v>0</v>
      </c>
      <c r="V82" s="177">
        <f>N82+P82+R82+T82</f>
        <v>0</v>
      </c>
      <c r="W82" s="147">
        <v>0</v>
      </c>
      <c r="X82" s="147">
        <v>0</v>
      </c>
      <c r="Y82" s="147">
        <f>I82+U82</f>
        <v>0</v>
      </c>
      <c r="Z82" s="12">
        <f>J82+V82</f>
        <v>0</v>
      </c>
      <c r="AA82" s="144">
        <f t="shared" si="37"/>
        <v>0</v>
      </c>
      <c r="AB82" s="145">
        <f t="shared" si="37"/>
        <v>0</v>
      </c>
      <c r="AC82" s="145" t="s">
        <v>697</v>
      </c>
    </row>
    <row r="83" spans="1:29" x14ac:dyDescent="0.2">
      <c r="A83" s="646" t="s">
        <v>699</v>
      </c>
      <c r="B83" s="646"/>
      <c r="C83" s="646"/>
      <c r="D83" s="646"/>
      <c r="E83" s="646"/>
      <c r="F83" s="646"/>
      <c r="G83" s="646"/>
      <c r="H83" s="646"/>
      <c r="I83" s="646"/>
      <c r="J83" s="646"/>
      <c r="K83" s="646"/>
      <c r="L83" s="646"/>
      <c r="M83" s="646"/>
      <c r="N83" s="646"/>
      <c r="O83" s="646"/>
      <c r="P83" s="646"/>
      <c r="Q83" s="646"/>
      <c r="R83" s="646"/>
      <c r="S83" s="646"/>
      <c r="T83" s="646"/>
      <c r="U83" s="646"/>
      <c r="V83" s="646"/>
      <c r="W83" s="151">
        <f>AVERAGE(W80)</f>
        <v>100</v>
      </c>
      <c r="X83" s="151">
        <f>AVERAGE(X80)</f>
        <v>56.567934520191457</v>
      </c>
      <c r="Y83" s="152"/>
      <c r="Z83" s="463"/>
      <c r="AA83" s="153"/>
      <c r="AB83" s="151"/>
      <c r="AC83" s="151"/>
    </row>
    <row r="84" spans="1:29" x14ac:dyDescent="0.2">
      <c r="A84" s="647" t="s">
        <v>685</v>
      </c>
      <c r="B84" s="648"/>
      <c r="C84" s="648"/>
      <c r="D84" s="648"/>
      <c r="E84" s="648"/>
      <c r="F84" s="648"/>
      <c r="G84" s="648"/>
      <c r="H84" s="648"/>
      <c r="I84" s="648"/>
      <c r="J84" s="648"/>
      <c r="K84" s="648"/>
      <c r="L84" s="648"/>
      <c r="M84" s="648"/>
      <c r="N84" s="648"/>
      <c r="O84" s="648"/>
      <c r="P84" s="648"/>
      <c r="Q84" s="648"/>
      <c r="R84" s="648"/>
      <c r="S84" s="648"/>
      <c r="T84" s="648"/>
      <c r="U84" s="648"/>
      <c r="V84" s="649"/>
      <c r="W84" s="151" t="str">
        <f t="shared" ref="W84:X84" si="39">IF(W83&lt;=50,"(SR)",IF(W83&lt;=65,"(R)",IF(W83&lt;=75,"(S)",IF(W83&lt;=90,"(T)","(ST)"))))</f>
        <v>(ST)</v>
      </c>
      <c r="X84" s="151" t="str">
        <f t="shared" si="39"/>
        <v>(R)</v>
      </c>
      <c r="Y84" s="152"/>
      <c r="Z84" s="463"/>
      <c r="AA84" s="155"/>
      <c r="AB84" s="155"/>
      <c r="AC84" s="155"/>
    </row>
    <row r="85" spans="1:29" ht="69.75" customHeight="1" x14ac:dyDescent="0.2">
      <c r="A85" s="132" t="s">
        <v>136</v>
      </c>
      <c r="B85" s="117" t="s">
        <v>141</v>
      </c>
      <c r="C85" s="15" t="s">
        <v>140</v>
      </c>
      <c r="D85" s="36" t="s">
        <v>139</v>
      </c>
      <c r="E85" s="37" t="s">
        <v>253</v>
      </c>
      <c r="F85" s="37">
        <v>100</v>
      </c>
      <c r="G85" s="351">
        <f>SUM(G86:G87)</f>
        <v>1365199777</v>
      </c>
      <c r="H85" s="37" t="s">
        <v>253</v>
      </c>
      <c r="I85" s="37">
        <v>100</v>
      </c>
      <c r="J85" s="119">
        <f>SUM(J86:J87)</f>
        <v>303316393</v>
      </c>
      <c r="K85" s="424">
        <v>100</v>
      </c>
      <c r="L85" s="119">
        <f>SUM(L86:L87)</f>
        <v>134300000</v>
      </c>
      <c r="M85" s="329">
        <v>25</v>
      </c>
      <c r="N85" s="513">
        <f>SUM(N86:N87)</f>
        <v>23565000</v>
      </c>
      <c r="O85" s="517">
        <v>25</v>
      </c>
      <c r="P85" s="124">
        <f>SUM(P86:P87)</f>
        <v>4200000</v>
      </c>
      <c r="Q85" s="136"/>
      <c r="R85" s="124"/>
      <c r="S85" s="172"/>
      <c r="T85" s="124"/>
      <c r="U85" s="333">
        <f t="shared" ref="U85:U87" si="40">M85+O85+Q85+S85</f>
        <v>50</v>
      </c>
      <c r="V85" s="124">
        <f>N85+P85+R85+T85</f>
        <v>27765000</v>
      </c>
      <c r="W85" s="159">
        <f>U85/K85*100</f>
        <v>50</v>
      </c>
      <c r="X85" s="129">
        <f t="shared" ref="W85:X87" si="41">V85/L85*100</f>
        <v>20.673864482501862</v>
      </c>
      <c r="Y85" s="192">
        <v>100</v>
      </c>
      <c r="Z85" s="124">
        <f>SUM(Z86:Z87)</f>
        <v>331081393</v>
      </c>
      <c r="AA85" s="159">
        <f t="shared" ref="AA85:AB87" si="42">Y85/F85*100</f>
        <v>100</v>
      </c>
      <c r="AB85" s="129">
        <f t="shared" si="42"/>
        <v>24.251497735191911</v>
      </c>
      <c r="AC85" s="145" t="s">
        <v>697</v>
      </c>
    </row>
    <row r="86" spans="1:29" ht="77.25" customHeight="1" x14ac:dyDescent="0.2">
      <c r="A86" s="137" t="s">
        <v>137</v>
      </c>
      <c r="B86" s="138" t="s">
        <v>143</v>
      </c>
      <c r="C86" s="6" t="s">
        <v>142</v>
      </c>
      <c r="D86" s="14" t="s">
        <v>491</v>
      </c>
      <c r="E86" s="38" t="s">
        <v>18</v>
      </c>
      <c r="F86" s="38">
        <v>14</v>
      </c>
      <c r="G86" s="354">
        <v>1170199857</v>
      </c>
      <c r="H86" s="38" t="s">
        <v>18</v>
      </c>
      <c r="I86" s="38">
        <v>5</v>
      </c>
      <c r="J86" s="39">
        <v>288716393</v>
      </c>
      <c r="K86" s="425">
        <v>1</v>
      </c>
      <c r="L86" s="408">
        <v>134300000</v>
      </c>
      <c r="M86" s="516">
        <v>1</v>
      </c>
      <c r="N86" s="512">
        <v>23565000</v>
      </c>
      <c r="O86" s="588">
        <v>1</v>
      </c>
      <c r="P86" s="564">
        <v>4200000</v>
      </c>
      <c r="Q86" s="563"/>
      <c r="R86" s="177"/>
      <c r="S86" s="125"/>
      <c r="T86" s="177"/>
      <c r="U86" s="426">
        <v>1</v>
      </c>
      <c r="V86" s="177">
        <f t="shared" ref="V86:V145" si="43">N86+P86+R86+T86</f>
        <v>27765000</v>
      </c>
      <c r="W86" s="144">
        <f>U86/K86*100</f>
        <v>100</v>
      </c>
      <c r="X86" s="145">
        <f t="shared" si="41"/>
        <v>20.673864482501862</v>
      </c>
      <c r="Y86" s="147">
        <f>I86+U86</f>
        <v>6</v>
      </c>
      <c r="Z86" s="12">
        <f>J86+V86</f>
        <v>316481393</v>
      </c>
      <c r="AA86" s="144">
        <f t="shared" si="42"/>
        <v>42.857142857142854</v>
      </c>
      <c r="AB86" s="145">
        <f t="shared" si="42"/>
        <v>27.045071925692433</v>
      </c>
      <c r="AC86" s="145" t="s">
        <v>697</v>
      </c>
    </row>
    <row r="87" spans="1:29" ht="83.25" customHeight="1" x14ac:dyDescent="0.2">
      <c r="A87" s="137" t="s">
        <v>138</v>
      </c>
      <c r="B87" s="138" t="s">
        <v>145</v>
      </c>
      <c r="C87" s="6" t="s">
        <v>144</v>
      </c>
      <c r="D87" s="34" t="s">
        <v>492</v>
      </c>
      <c r="E87" s="31" t="s">
        <v>493</v>
      </c>
      <c r="F87" s="31">
        <v>7</v>
      </c>
      <c r="G87" s="353">
        <v>194999920</v>
      </c>
      <c r="H87" s="31" t="s">
        <v>493</v>
      </c>
      <c r="I87" s="31">
        <v>1</v>
      </c>
      <c r="J87" s="32">
        <v>14600000</v>
      </c>
      <c r="K87" s="426">
        <v>1</v>
      </c>
      <c r="L87" s="408">
        <v>0</v>
      </c>
      <c r="M87" s="147">
        <v>0</v>
      </c>
      <c r="N87" s="518">
        <v>0</v>
      </c>
      <c r="O87" s="519">
        <v>0</v>
      </c>
      <c r="P87" s="456">
        <v>0</v>
      </c>
      <c r="Q87" s="147"/>
      <c r="R87" s="443"/>
      <c r="S87" s="147"/>
      <c r="T87" s="443"/>
      <c r="U87" s="426">
        <f t="shared" si="40"/>
        <v>0</v>
      </c>
      <c r="V87" s="177">
        <f t="shared" si="43"/>
        <v>0</v>
      </c>
      <c r="W87" s="144">
        <f t="shared" si="41"/>
        <v>0</v>
      </c>
      <c r="X87" s="145">
        <v>0</v>
      </c>
      <c r="Y87" s="147">
        <f>I87+U87</f>
        <v>1</v>
      </c>
      <c r="Z87" s="12">
        <f>J87+V87</f>
        <v>14600000</v>
      </c>
      <c r="AA87" s="144">
        <f t="shared" si="42"/>
        <v>14.285714285714285</v>
      </c>
      <c r="AB87" s="145">
        <f t="shared" si="42"/>
        <v>7.4871825588441272</v>
      </c>
      <c r="AC87" s="145" t="s">
        <v>697</v>
      </c>
    </row>
    <row r="88" spans="1:29" x14ac:dyDescent="0.2">
      <c r="A88" s="646" t="s">
        <v>699</v>
      </c>
      <c r="B88" s="646"/>
      <c r="C88" s="646"/>
      <c r="D88" s="646"/>
      <c r="E88" s="646"/>
      <c r="F88" s="646"/>
      <c r="G88" s="646"/>
      <c r="H88" s="646"/>
      <c r="I88" s="646"/>
      <c r="J88" s="646"/>
      <c r="K88" s="646"/>
      <c r="L88" s="646"/>
      <c r="M88" s="646"/>
      <c r="N88" s="646"/>
      <c r="O88" s="646"/>
      <c r="P88" s="646"/>
      <c r="Q88" s="646"/>
      <c r="R88" s="646"/>
      <c r="S88" s="646"/>
      <c r="T88" s="646"/>
      <c r="U88" s="646"/>
      <c r="V88" s="646"/>
      <c r="W88" s="151">
        <f>AVERAGE(W86:W87)</f>
        <v>50</v>
      </c>
      <c r="X88" s="151">
        <f>AVERAGE(X86:X87)</f>
        <v>10.336932241250931</v>
      </c>
      <c r="Y88" s="152"/>
      <c r="Z88" s="463"/>
      <c r="AA88" s="153"/>
      <c r="AB88" s="151"/>
      <c r="AC88" s="151"/>
    </row>
    <row r="89" spans="1:29" x14ac:dyDescent="0.2">
      <c r="A89" s="647" t="s">
        <v>685</v>
      </c>
      <c r="B89" s="648"/>
      <c r="C89" s="648"/>
      <c r="D89" s="648"/>
      <c r="E89" s="648"/>
      <c r="F89" s="648"/>
      <c r="G89" s="648"/>
      <c r="H89" s="648"/>
      <c r="I89" s="648"/>
      <c r="J89" s="648"/>
      <c r="K89" s="648"/>
      <c r="L89" s="648"/>
      <c r="M89" s="648"/>
      <c r="N89" s="648"/>
      <c r="O89" s="648"/>
      <c r="P89" s="648"/>
      <c r="Q89" s="648"/>
      <c r="R89" s="648"/>
      <c r="S89" s="648"/>
      <c r="T89" s="648"/>
      <c r="U89" s="648"/>
      <c r="V89" s="649"/>
      <c r="W89" s="151" t="str">
        <f t="shared" ref="W89:X89" si="44">IF(W88&lt;=50,"(SR)",IF(W88&lt;=65,"(R)",IF(W88&lt;=75,"(S)",IF(W88&lt;=90,"(T)","(ST)"))))</f>
        <v>(SR)</v>
      </c>
      <c r="X89" s="151" t="str">
        <f t="shared" si="44"/>
        <v>(SR)</v>
      </c>
      <c r="Y89" s="152"/>
      <c r="Z89" s="463"/>
      <c r="AA89" s="155"/>
      <c r="AB89" s="155"/>
      <c r="AC89" s="155"/>
    </row>
    <row r="90" spans="1:29" ht="73.5" customHeight="1" x14ac:dyDescent="0.2">
      <c r="A90" s="132" t="s">
        <v>147</v>
      </c>
      <c r="B90" s="117" t="s">
        <v>154</v>
      </c>
      <c r="C90" s="1" t="s">
        <v>153</v>
      </c>
      <c r="D90" s="41" t="s">
        <v>796</v>
      </c>
      <c r="E90" s="29" t="s">
        <v>497</v>
      </c>
      <c r="F90" s="29">
        <v>9</v>
      </c>
      <c r="G90" s="287">
        <f>SUM(G91:G93)</f>
        <v>138599800</v>
      </c>
      <c r="H90" s="29" t="s">
        <v>497</v>
      </c>
      <c r="I90" s="29">
        <v>0</v>
      </c>
      <c r="J90" s="127">
        <f>SUM(J91:J93)</f>
        <v>0</v>
      </c>
      <c r="K90" s="431">
        <v>1</v>
      </c>
      <c r="L90" s="197">
        <f>SUM(L91:L93)</f>
        <v>0</v>
      </c>
      <c r="M90" s="29">
        <v>0</v>
      </c>
      <c r="N90" s="197">
        <v>0</v>
      </c>
      <c r="O90" s="29">
        <v>0</v>
      </c>
      <c r="P90" s="197">
        <f>SUM(P91:P93)</f>
        <v>0</v>
      </c>
      <c r="Q90" s="29">
        <v>0</v>
      </c>
      <c r="R90" s="197">
        <f>SUM(R91:R93)</f>
        <v>0</v>
      </c>
      <c r="S90" s="29">
        <v>0</v>
      </c>
      <c r="T90" s="197">
        <f>SUM(T91:T93)</f>
        <v>0</v>
      </c>
      <c r="U90" s="29">
        <f t="shared" ref="U90:U93" si="45">M90+O90+Q90+S90</f>
        <v>0</v>
      </c>
      <c r="V90" s="124">
        <f t="shared" si="43"/>
        <v>0</v>
      </c>
      <c r="W90" s="174">
        <v>0</v>
      </c>
      <c r="X90" s="174">
        <v>0</v>
      </c>
      <c r="Y90" s="174">
        <f t="shared" ref="Y90:Z93" si="46">I90+U90</f>
        <v>0</v>
      </c>
      <c r="Z90" s="66">
        <f t="shared" si="46"/>
        <v>0</v>
      </c>
      <c r="AA90" s="159">
        <f t="shared" ref="AA90:AB93" si="47">Y90/F90*100</f>
        <v>0</v>
      </c>
      <c r="AB90" s="129">
        <f t="shared" si="47"/>
        <v>0</v>
      </c>
      <c r="AC90" s="145" t="s">
        <v>697</v>
      </c>
    </row>
    <row r="91" spans="1:29" ht="58.5" customHeight="1" x14ac:dyDescent="0.2">
      <c r="A91" s="137" t="s">
        <v>148</v>
      </c>
      <c r="B91" s="138" t="s">
        <v>156</v>
      </c>
      <c r="C91" s="6" t="s">
        <v>797</v>
      </c>
      <c r="D91" s="20" t="s">
        <v>798</v>
      </c>
      <c r="E91" s="31" t="s">
        <v>497</v>
      </c>
      <c r="F91" s="31">
        <v>9</v>
      </c>
      <c r="G91" s="286">
        <v>46200000</v>
      </c>
      <c r="H91" s="31" t="s">
        <v>497</v>
      </c>
      <c r="I91" s="31">
        <v>0</v>
      </c>
      <c r="J91" s="33">
        <v>0</v>
      </c>
      <c r="K91" s="430">
        <v>1</v>
      </c>
      <c r="L91" s="409">
        <v>0</v>
      </c>
      <c r="M91" s="31">
        <v>0</v>
      </c>
      <c r="N91" s="444">
        <v>0</v>
      </c>
      <c r="O91" s="31">
        <v>0</v>
      </c>
      <c r="P91" s="444">
        <v>0</v>
      </c>
      <c r="Q91" s="31">
        <v>0</v>
      </c>
      <c r="R91" s="444">
        <v>0</v>
      </c>
      <c r="S91" s="31">
        <v>0</v>
      </c>
      <c r="T91" s="444">
        <v>0</v>
      </c>
      <c r="U91" s="31">
        <f t="shared" si="45"/>
        <v>0</v>
      </c>
      <c r="V91" s="177">
        <f t="shared" si="43"/>
        <v>0</v>
      </c>
      <c r="W91" s="147">
        <v>0</v>
      </c>
      <c r="X91" s="147">
        <v>0</v>
      </c>
      <c r="Y91" s="147">
        <f t="shared" si="46"/>
        <v>0</v>
      </c>
      <c r="Z91" s="12">
        <f t="shared" si="46"/>
        <v>0</v>
      </c>
      <c r="AA91" s="144">
        <f t="shared" si="47"/>
        <v>0</v>
      </c>
      <c r="AB91" s="145">
        <f t="shared" si="47"/>
        <v>0</v>
      </c>
      <c r="AC91" s="145" t="s">
        <v>697</v>
      </c>
    </row>
    <row r="92" spans="1:29" ht="56.25" x14ac:dyDescent="0.2">
      <c r="A92" s="137" t="s">
        <v>149</v>
      </c>
      <c r="B92" s="138" t="s">
        <v>157</v>
      </c>
      <c r="C92" s="6" t="s">
        <v>430</v>
      </c>
      <c r="D92" s="256" t="s">
        <v>495</v>
      </c>
      <c r="E92" s="31" t="s">
        <v>253</v>
      </c>
      <c r="F92" s="31">
        <v>15</v>
      </c>
      <c r="G92" s="286">
        <v>46200000</v>
      </c>
      <c r="H92" s="31" t="s">
        <v>253</v>
      </c>
      <c r="I92" s="31">
        <v>0</v>
      </c>
      <c r="J92" s="33">
        <v>0</v>
      </c>
      <c r="K92" s="430">
        <v>3</v>
      </c>
      <c r="L92" s="409">
        <v>0</v>
      </c>
      <c r="M92" s="31">
        <v>0</v>
      </c>
      <c r="N92" s="444">
        <v>0</v>
      </c>
      <c r="O92" s="31">
        <v>0</v>
      </c>
      <c r="P92" s="444">
        <v>0</v>
      </c>
      <c r="Q92" s="31">
        <v>0</v>
      </c>
      <c r="R92" s="444">
        <v>0</v>
      </c>
      <c r="S92" s="31">
        <v>0</v>
      </c>
      <c r="T92" s="444">
        <v>0</v>
      </c>
      <c r="U92" s="31">
        <f t="shared" si="45"/>
        <v>0</v>
      </c>
      <c r="V92" s="177">
        <f t="shared" si="43"/>
        <v>0</v>
      </c>
      <c r="W92" s="147">
        <v>0</v>
      </c>
      <c r="X92" s="147">
        <v>0</v>
      </c>
      <c r="Y92" s="147">
        <f t="shared" si="46"/>
        <v>0</v>
      </c>
      <c r="Z92" s="12">
        <f t="shared" si="46"/>
        <v>0</v>
      </c>
      <c r="AA92" s="144">
        <f t="shared" si="47"/>
        <v>0</v>
      </c>
      <c r="AB92" s="145">
        <f t="shared" si="47"/>
        <v>0</v>
      </c>
      <c r="AC92" s="145" t="s">
        <v>697</v>
      </c>
    </row>
    <row r="93" spans="1:29" ht="56.25" x14ac:dyDescent="0.2">
      <c r="A93" s="137" t="s">
        <v>150</v>
      </c>
      <c r="B93" s="138" t="s">
        <v>159</v>
      </c>
      <c r="C93" s="6" t="s">
        <v>158</v>
      </c>
      <c r="D93" s="45" t="s">
        <v>799</v>
      </c>
      <c r="E93" s="3" t="s">
        <v>18</v>
      </c>
      <c r="F93" s="3">
        <v>2</v>
      </c>
      <c r="G93" s="281">
        <v>46199800</v>
      </c>
      <c r="H93" s="3" t="s">
        <v>18</v>
      </c>
      <c r="I93" s="3">
        <v>0</v>
      </c>
      <c r="J93" s="44">
        <v>0</v>
      </c>
      <c r="K93" s="430">
        <v>2</v>
      </c>
      <c r="L93" s="409">
        <v>0</v>
      </c>
      <c r="M93" s="3">
        <v>0</v>
      </c>
      <c r="N93" s="444">
        <v>0</v>
      </c>
      <c r="O93" s="3">
        <v>0</v>
      </c>
      <c r="P93" s="444">
        <v>0</v>
      </c>
      <c r="Q93" s="3">
        <v>0</v>
      </c>
      <c r="R93" s="444">
        <v>0</v>
      </c>
      <c r="S93" s="3">
        <v>0</v>
      </c>
      <c r="T93" s="444">
        <v>0</v>
      </c>
      <c r="U93" s="31">
        <f t="shared" si="45"/>
        <v>0</v>
      </c>
      <c r="V93" s="177">
        <f t="shared" si="43"/>
        <v>0</v>
      </c>
      <c r="W93" s="147">
        <v>0</v>
      </c>
      <c r="X93" s="147">
        <v>0</v>
      </c>
      <c r="Y93" s="147">
        <f t="shared" si="46"/>
        <v>0</v>
      </c>
      <c r="Z93" s="12">
        <f t="shared" si="46"/>
        <v>0</v>
      </c>
      <c r="AA93" s="144">
        <f t="shared" si="47"/>
        <v>0</v>
      </c>
      <c r="AB93" s="145">
        <f t="shared" si="47"/>
        <v>0</v>
      </c>
      <c r="AC93" s="145" t="s">
        <v>697</v>
      </c>
    </row>
    <row r="94" spans="1:29" x14ac:dyDescent="0.2">
      <c r="A94" s="646" t="s">
        <v>699</v>
      </c>
      <c r="B94" s="646"/>
      <c r="C94" s="646"/>
      <c r="D94" s="646"/>
      <c r="E94" s="646"/>
      <c r="F94" s="646"/>
      <c r="G94" s="646"/>
      <c r="H94" s="646"/>
      <c r="I94" s="646"/>
      <c r="J94" s="646"/>
      <c r="K94" s="646"/>
      <c r="L94" s="646"/>
      <c r="M94" s="646"/>
      <c r="N94" s="646"/>
      <c r="O94" s="646"/>
      <c r="P94" s="646"/>
      <c r="Q94" s="646"/>
      <c r="R94" s="646"/>
      <c r="S94" s="646"/>
      <c r="T94" s="646"/>
      <c r="U94" s="646"/>
      <c r="V94" s="646"/>
      <c r="W94" s="151">
        <f>AVERAGE(W91:W93)</f>
        <v>0</v>
      </c>
      <c r="X94" s="151">
        <f>AVERAGE(X91:X93)</f>
        <v>0</v>
      </c>
      <c r="Y94" s="152"/>
      <c r="Z94" s="463"/>
      <c r="AA94" s="153"/>
      <c r="AB94" s="151"/>
      <c r="AC94" s="151"/>
    </row>
    <row r="95" spans="1:29" x14ac:dyDescent="0.2">
      <c r="A95" s="647" t="s">
        <v>685</v>
      </c>
      <c r="B95" s="648"/>
      <c r="C95" s="648"/>
      <c r="D95" s="648"/>
      <c r="E95" s="648"/>
      <c r="F95" s="648"/>
      <c r="G95" s="648"/>
      <c r="H95" s="648"/>
      <c r="I95" s="648"/>
      <c r="J95" s="648"/>
      <c r="K95" s="648"/>
      <c r="L95" s="648"/>
      <c r="M95" s="648"/>
      <c r="N95" s="648"/>
      <c r="O95" s="648"/>
      <c r="P95" s="648"/>
      <c r="Q95" s="648"/>
      <c r="R95" s="648"/>
      <c r="S95" s="648"/>
      <c r="T95" s="648"/>
      <c r="U95" s="648"/>
      <c r="V95" s="649"/>
      <c r="W95" s="151" t="str">
        <f t="shared" ref="W95:X95" si="48">IF(W94&lt;=50,"(SR)",IF(W94&lt;=65,"(R)",IF(W94&lt;=75,"(S)",IF(W94&lt;=90,"(T)","(ST)"))))</f>
        <v>(SR)</v>
      </c>
      <c r="X95" s="151" t="str">
        <f t="shared" si="48"/>
        <v>(SR)</v>
      </c>
      <c r="Y95" s="152"/>
      <c r="Z95" s="463"/>
      <c r="AA95" s="155"/>
      <c r="AB95" s="155"/>
      <c r="AC95" s="155"/>
    </row>
    <row r="96" spans="1:29" x14ac:dyDescent="0.2">
      <c r="A96" s="660" t="s">
        <v>700</v>
      </c>
      <c r="B96" s="660"/>
      <c r="C96" s="660"/>
      <c r="D96" s="660"/>
      <c r="E96" s="660"/>
      <c r="F96" s="660"/>
      <c r="G96" s="660"/>
      <c r="H96" s="660"/>
      <c r="I96" s="660"/>
      <c r="J96" s="660"/>
      <c r="K96" s="660"/>
      <c r="L96" s="660"/>
      <c r="M96" s="660"/>
      <c r="N96" s="660"/>
      <c r="O96" s="660"/>
      <c r="P96" s="660"/>
      <c r="Q96" s="660"/>
      <c r="R96" s="660"/>
      <c r="S96" s="660"/>
      <c r="T96" s="660"/>
      <c r="U96" s="660"/>
      <c r="V96" s="660"/>
      <c r="W96" s="183">
        <f>AVERAGE(W78+W85)/2</f>
        <v>75</v>
      </c>
      <c r="X96" s="183">
        <f>AVERAGE(X78+X85)/2</f>
        <v>19.764799004123741</v>
      </c>
      <c r="Y96" s="184"/>
      <c r="Z96" s="464"/>
      <c r="AA96" s="185"/>
      <c r="AB96" s="183"/>
      <c r="AC96" s="183"/>
    </row>
    <row r="97" spans="1:29" x14ac:dyDescent="0.2">
      <c r="A97" s="661" t="s">
        <v>685</v>
      </c>
      <c r="B97" s="662"/>
      <c r="C97" s="662"/>
      <c r="D97" s="662"/>
      <c r="E97" s="662"/>
      <c r="F97" s="662"/>
      <c r="G97" s="662"/>
      <c r="H97" s="662"/>
      <c r="I97" s="662"/>
      <c r="J97" s="662"/>
      <c r="K97" s="662"/>
      <c r="L97" s="662"/>
      <c r="M97" s="662"/>
      <c r="N97" s="662"/>
      <c r="O97" s="662"/>
      <c r="P97" s="662"/>
      <c r="Q97" s="662"/>
      <c r="R97" s="662"/>
      <c r="S97" s="662"/>
      <c r="T97" s="662"/>
      <c r="U97" s="662"/>
      <c r="V97" s="663"/>
      <c r="W97" s="183" t="str">
        <f t="shared" ref="W97:X97" si="49">IF(W96&lt;=50,"(SR)",IF(W96&lt;=65,"(R)",IF(W96&lt;=75,"(S)",IF(W96&lt;=90,"(T)","(ST)"))))</f>
        <v>(S)</v>
      </c>
      <c r="X97" s="183" t="str">
        <f t="shared" si="49"/>
        <v>(SR)</v>
      </c>
      <c r="Y97" s="184"/>
      <c r="Z97" s="464"/>
      <c r="AA97" s="187"/>
      <c r="AB97" s="187"/>
      <c r="AC97" s="187"/>
    </row>
    <row r="98" spans="1:29" ht="45" x14ac:dyDescent="0.2">
      <c r="A98" s="132" t="s">
        <v>5</v>
      </c>
      <c r="B98" s="117" t="s">
        <v>152</v>
      </c>
      <c r="C98" s="15" t="s">
        <v>151</v>
      </c>
      <c r="D98" s="1" t="s">
        <v>160</v>
      </c>
      <c r="E98" s="46" t="s">
        <v>10</v>
      </c>
      <c r="F98" s="47">
        <v>90</v>
      </c>
      <c r="G98" s="351">
        <f>SUM(G99+G104+G109)</f>
        <v>517733458</v>
      </c>
      <c r="H98" s="46" t="s">
        <v>10</v>
      </c>
      <c r="I98" s="47">
        <v>0</v>
      </c>
      <c r="J98" s="312">
        <f>SUM(J99+J104+J109)</f>
        <v>17400000</v>
      </c>
      <c r="K98" s="431">
        <v>84</v>
      </c>
      <c r="L98" s="66">
        <f>SUM(L99+L104+L109)</f>
        <v>26516984</v>
      </c>
      <c r="M98" s="330">
        <f>M99+M104+M109</f>
        <v>0</v>
      </c>
      <c r="N98" s="445">
        <f>N99+N104+N109</f>
        <v>0</v>
      </c>
      <c r="O98" s="330">
        <v>0</v>
      </c>
      <c r="P98" s="445"/>
      <c r="Q98" s="330"/>
      <c r="R98" s="445"/>
      <c r="S98" s="330"/>
      <c r="T98" s="445"/>
      <c r="U98" s="332">
        <f>M98+O98+Q98+S98</f>
        <v>0</v>
      </c>
      <c r="V98" s="124">
        <f t="shared" si="43"/>
        <v>0</v>
      </c>
      <c r="W98" s="159">
        <f>U98/K98*100</f>
        <v>0</v>
      </c>
      <c r="X98" s="129">
        <f>V98/L98*100</f>
        <v>0</v>
      </c>
      <c r="Y98" s="174">
        <f>I98+U98</f>
        <v>0</v>
      </c>
      <c r="Z98" s="124">
        <f>SUM(Z99+Z104+Z109)</f>
        <v>17400000</v>
      </c>
      <c r="AA98" s="159">
        <f t="shared" ref="AA98:AB101" si="50">Y98/F98*100</f>
        <v>0</v>
      </c>
      <c r="AB98" s="129">
        <f t="shared" si="50"/>
        <v>3.360802693188123</v>
      </c>
      <c r="AC98" s="145" t="s">
        <v>697</v>
      </c>
    </row>
    <row r="99" spans="1:29" ht="60.75" customHeight="1" x14ac:dyDescent="0.2">
      <c r="A99" s="132" t="s">
        <v>161</v>
      </c>
      <c r="B99" s="117" t="s">
        <v>166</v>
      </c>
      <c r="C99" s="1" t="s">
        <v>165</v>
      </c>
      <c r="D99" s="49" t="s">
        <v>164</v>
      </c>
      <c r="E99" s="48" t="s">
        <v>500</v>
      </c>
      <c r="F99" s="48">
        <v>7</v>
      </c>
      <c r="G99" s="288">
        <f>SUM(G100:G101)</f>
        <v>129522513</v>
      </c>
      <c r="H99" s="48" t="s">
        <v>500</v>
      </c>
      <c r="I99" s="48">
        <v>0</v>
      </c>
      <c r="J99" s="292">
        <f>SUM(J100:J101)</f>
        <v>0</v>
      </c>
      <c r="K99" s="431">
        <v>1</v>
      </c>
      <c r="L99" s="311">
        <f>SUM(L100:L101)</f>
        <v>13258492</v>
      </c>
      <c r="M99" s="48">
        <f>SUM(M100:M101)</f>
        <v>0</v>
      </c>
      <c r="N99" s="197">
        <f>SUM(N100:N101)</f>
        <v>0</v>
      </c>
      <c r="O99" s="48">
        <v>0</v>
      </c>
      <c r="P99" s="48">
        <f>SUM(P100:P101)</f>
        <v>0</v>
      </c>
      <c r="Q99" s="48"/>
      <c r="R99" s="197"/>
      <c r="S99" s="48"/>
      <c r="T99" s="197"/>
      <c r="U99" s="172">
        <f>M99+O99+Q99+S99</f>
        <v>0</v>
      </c>
      <c r="V99" s="177">
        <f t="shared" si="43"/>
        <v>0</v>
      </c>
      <c r="W99" s="147">
        <v>0</v>
      </c>
      <c r="X99" s="147">
        <v>0</v>
      </c>
      <c r="Y99" s="147">
        <f>I99+U99</f>
        <v>0</v>
      </c>
      <c r="Z99" s="12">
        <f>J99+V99</f>
        <v>0</v>
      </c>
      <c r="AA99" s="144">
        <f t="shared" si="50"/>
        <v>0</v>
      </c>
      <c r="AB99" s="145">
        <f t="shared" si="50"/>
        <v>0</v>
      </c>
      <c r="AC99" s="145" t="s">
        <v>697</v>
      </c>
    </row>
    <row r="100" spans="1:29" ht="67.5" x14ac:dyDescent="0.2">
      <c r="A100" s="137" t="s">
        <v>162</v>
      </c>
      <c r="B100" s="138" t="s">
        <v>167</v>
      </c>
      <c r="C100" s="6" t="s">
        <v>800</v>
      </c>
      <c r="D100" s="6" t="s">
        <v>801</v>
      </c>
      <c r="E100" s="31" t="s">
        <v>18</v>
      </c>
      <c r="F100" s="31">
        <v>7</v>
      </c>
      <c r="G100" s="286">
        <v>64761264</v>
      </c>
      <c r="H100" s="31" t="s">
        <v>18</v>
      </c>
      <c r="I100" s="31">
        <v>0</v>
      </c>
      <c r="J100" s="33">
        <v>0</v>
      </c>
      <c r="K100" s="430">
        <v>1</v>
      </c>
      <c r="L100" s="494">
        <v>13258492</v>
      </c>
      <c r="M100" s="31">
        <v>0</v>
      </c>
      <c r="N100" s="444">
        <v>0</v>
      </c>
      <c r="O100" s="31">
        <v>0</v>
      </c>
      <c r="P100" s="444">
        <v>0</v>
      </c>
      <c r="Q100" s="31"/>
      <c r="R100" s="444"/>
      <c r="S100" s="31"/>
      <c r="T100" s="444"/>
      <c r="U100" s="125">
        <f t="shared" ref="U100:U101" si="51">M100+O100+Q100+S100</f>
        <v>0</v>
      </c>
      <c r="V100" s="177">
        <f t="shared" si="43"/>
        <v>0</v>
      </c>
      <c r="W100" s="147">
        <v>0</v>
      </c>
      <c r="X100" s="147">
        <v>0</v>
      </c>
      <c r="Y100" s="147">
        <f>I100+U100</f>
        <v>0</v>
      </c>
      <c r="Z100" s="12">
        <f>J100+V100</f>
        <v>0</v>
      </c>
      <c r="AA100" s="144">
        <f t="shared" si="50"/>
        <v>0</v>
      </c>
      <c r="AB100" s="145">
        <f t="shared" si="50"/>
        <v>0</v>
      </c>
      <c r="AC100" s="145" t="s">
        <v>697</v>
      </c>
    </row>
    <row r="101" spans="1:29" ht="67.5" x14ac:dyDescent="0.2">
      <c r="A101" s="137" t="s">
        <v>163</v>
      </c>
      <c r="B101" s="138" t="s">
        <v>169</v>
      </c>
      <c r="C101" s="6" t="s">
        <v>168</v>
      </c>
      <c r="D101" s="20" t="s">
        <v>499</v>
      </c>
      <c r="E101" s="51" t="s">
        <v>490</v>
      </c>
      <c r="F101" s="51">
        <v>13</v>
      </c>
      <c r="G101" s="290">
        <v>64761249</v>
      </c>
      <c r="H101" s="51" t="s">
        <v>490</v>
      </c>
      <c r="I101" s="51">
        <v>0</v>
      </c>
      <c r="J101" s="53">
        <v>0</v>
      </c>
      <c r="K101" s="430">
        <v>1</v>
      </c>
      <c r="L101" s="409">
        <v>0</v>
      </c>
      <c r="M101" s="51">
        <v>0</v>
      </c>
      <c r="N101" s="444">
        <v>0</v>
      </c>
      <c r="O101" s="51">
        <v>0</v>
      </c>
      <c r="P101" s="444">
        <v>0</v>
      </c>
      <c r="Q101" s="51"/>
      <c r="R101" s="444"/>
      <c r="S101" s="51"/>
      <c r="T101" s="444"/>
      <c r="U101" s="125">
        <f t="shared" si="51"/>
        <v>0</v>
      </c>
      <c r="V101" s="177">
        <f t="shared" si="43"/>
        <v>0</v>
      </c>
      <c r="W101" s="147">
        <v>0</v>
      </c>
      <c r="X101" s="147">
        <v>0</v>
      </c>
      <c r="Y101" s="147">
        <f>I101+U101</f>
        <v>0</v>
      </c>
      <c r="Z101" s="12">
        <f>J101+V101</f>
        <v>0</v>
      </c>
      <c r="AA101" s="144">
        <f t="shared" si="50"/>
        <v>0</v>
      </c>
      <c r="AB101" s="145">
        <f t="shared" si="50"/>
        <v>0</v>
      </c>
      <c r="AC101" s="145" t="s">
        <v>697</v>
      </c>
    </row>
    <row r="102" spans="1:29" x14ac:dyDescent="0.2">
      <c r="A102" s="646" t="s">
        <v>699</v>
      </c>
      <c r="B102" s="646"/>
      <c r="C102" s="646"/>
      <c r="D102" s="646"/>
      <c r="E102" s="646"/>
      <c r="F102" s="646"/>
      <c r="G102" s="646"/>
      <c r="H102" s="646"/>
      <c r="I102" s="646"/>
      <c r="J102" s="646"/>
      <c r="K102" s="646"/>
      <c r="L102" s="646"/>
      <c r="M102" s="646"/>
      <c r="N102" s="646"/>
      <c r="O102" s="646"/>
      <c r="P102" s="646"/>
      <c r="Q102" s="646"/>
      <c r="R102" s="646"/>
      <c r="S102" s="646"/>
      <c r="T102" s="646"/>
      <c r="U102" s="646"/>
      <c r="V102" s="646"/>
      <c r="W102" s="151">
        <f>AVERAGE(W100:W101)</f>
        <v>0</v>
      </c>
      <c r="X102" s="151">
        <f>AVERAGE(X100:X101)</f>
        <v>0</v>
      </c>
      <c r="Y102" s="152"/>
      <c r="Z102" s="463"/>
      <c r="AA102" s="153"/>
      <c r="AB102" s="151"/>
      <c r="AC102" s="151"/>
    </row>
    <row r="103" spans="1:29" x14ac:dyDescent="0.2">
      <c r="A103" s="647" t="s">
        <v>685</v>
      </c>
      <c r="B103" s="648"/>
      <c r="C103" s="648"/>
      <c r="D103" s="648"/>
      <c r="E103" s="648"/>
      <c r="F103" s="648"/>
      <c r="G103" s="648"/>
      <c r="H103" s="648"/>
      <c r="I103" s="648"/>
      <c r="J103" s="648"/>
      <c r="K103" s="648"/>
      <c r="L103" s="648"/>
      <c r="M103" s="648"/>
      <c r="N103" s="648"/>
      <c r="O103" s="648"/>
      <c r="P103" s="648"/>
      <c r="Q103" s="648"/>
      <c r="R103" s="648"/>
      <c r="S103" s="648"/>
      <c r="T103" s="648"/>
      <c r="U103" s="648"/>
      <c r="V103" s="649"/>
      <c r="W103" s="151" t="str">
        <f t="shared" ref="W103:X103" si="52">IF(W102&lt;=50,"(SR)",IF(W102&lt;=65,"(R)",IF(W102&lt;=75,"(S)",IF(W102&lt;=90,"(T)","(ST)"))))</f>
        <v>(SR)</v>
      </c>
      <c r="X103" s="151" t="str">
        <f t="shared" si="52"/>
        <v>(SR)</v>
      </c>
      <c r="Y103" s="152"/>
      <c r="Z103" s="463"/>
      <c r="AA103" s="155"/>
      <c r="AB103" s="155"/>
      <c r="AC103" s="155"/>
    </row>
    <row r="104" spans="1:29" ht="84" customHeight="1" x14ac:dyDescent="0.2">
      <c r="A104" s="132" t="s">
        <v>170</v>
      </c>
      <c r="B104" s="117" t="s">
        <v>175</v>
      </c>
      <c r="C104" s="1" t="s">
        <v>174</v>
      </c>
      <c r="D104" s="1" t="s">
        <v>802</v>
      </c>
      <c r="E104" s="16" t="s">
        <v>502</v>
      </c>
      <c r="F104" s="16">
        <v>13</v>
      </c>
      <c r="G104" s="351">
        <f>SUM(G105:G106)</f>
        <v>129165881</v>
      </c>
      <c r="H104" s="16" t="s">
        <v>502</v>
      </c>
      <c r="I104" s="16">
        <v>2</v>
      </c>
      <c r="J104" s="121">
        <f>SUM(J105:J106)</f>
        <v>17400000</v>
      </c>
      <c r="K104" s="431">
        <v>2</v>
      </c>
      <c r="L104" s="312">
        <f>SUM(L105:L106)</f>
        <v>13258492</v>
      </c>
      <c r="M104" s="48">
        <v>0</v>
      </c>
      <c r="N104" s="124">
        <f>SUM(N105:N106)</f>
        <v>0</v>
      </c>
      <c r="O104" s="48">
        <v>0</v>
      </c>
      <c r="P104" s="124">
        <f>SUM(P105:P106)</f>
        <v>0</v>
      </c>
      <c r="Q104" s="48"/>
      <c r="R104" s="124"/>
      <c r="S104" s="48"/>
      <c r="T104" s="124"/>
      <c r="U104" s="172">
        <f>M104+O104+Q104+S104</f>
        <v>0</v>
      </c>
      <c r="V104" s="124">
        <f t="shared" si="43"/>
        <v>0</v>
      </c>
      <c r="W104" s="159">
        <f>U104/K104*100</f>
        <v>0</v>
      </c>
      <c r="X104" s="129">
        <f>V104/L104*100</f>
        <v>0</v>
      </c>
      <c r="Y104" s="174">
        <f>I104+U104</f>
        <v>2</v>
      </c>
      <c r="Z104" s="124">
        <f>SUM(Z105:Z106)</f>
        <v>17400000</v>
      </c>
      <c r="AA104" s="159">
        <f t="shared" ref="AA104:AB106" si="53">Y104/F104*100</f>
        <v>15.384615384615385</v>
      </c>
      <c r="AB104" s="129">
        <f t="shared" si="53"/>
        <v>13.47104968068154</v>
      </c>
      <c r="AC104" s="145" t="s">
        <v>697</v>
      </c>
    </row>
    <row r="105" spans="1:29" ht="56.25" x14ac:dyDescent="0.2">
      <c r="A105" s="137" t="s">
        <v>172</v>
      </c>
      <c r="B105" s="138" t="s">
        <v>176</v>
      </c>
      <c r="C105" s="20" t="s">
        <v>428</v>
      </c>
      <c r="D105" s="14" t="s">
        <v>803</v>
      </c>
      <c r="E105" s="7" t="s">
        <v>253</v>
      </c>
      <c r="F105" s="7">
        <v>15</v>
      </c>
      <c r="G105" s="352">
        <v>39800000</v>
      </c>
      <c r="H105" s="7" t="s">
        <v>253</v>
      </c>
      <c r="I105" s="7">
        <v>2</v>
      </c>
      <c r="J105" s="8">
        <v>17400000</v>
      </c>
      <c r="K105" s="430">
        <v>3</v>
      </c>
      <c r="L105" s="409">
        <v>0</v>
      </c>
      <c r="M105" s="139">
        <v>0</v>
      </c>
      <c r="N105" s="444">
        <v>0</v>
      </c>
      <c r="O105" s="139">
        <v>0</v>
      </c>
      <c r="P105" s="444">
        <v>0</v>
      </c>
      <c r="Q105" s="139"/>
      <c r="R105" s="444"/>
      <c r="S105" s="139"/>
      <c r="T105" s="444"/>
      <c r="U105" s="125">
        <f t="shared" ref="U105:U106" si="54">M105+O105+Q105+S105</f>
        <v>0</v>
      </c>
      <c r="V105" s="177">
        <f t="shared" si="43"/>
        <v>0</v>
      </c>
      <c r="W105" s="147">
        <v>0</v>
      </c>
      <c r="X105" s="147">
        <v>0</v>
      </c>
      <c r="Y105" s="147">
        <f>I105+U105</f>
        <v>2</v>
      </c>
      <c r="Z105" s="12">
        <f>J105+V105</f>
        <v>17400000</v>
      </c>
      <c r="AA105" s="144">
        <f t="shared" si="53"/>
        <v>13.333333333333334</v>
      </c>
      <c r="AB105" s="145">
        <f t="shared" si="53"/>
        <v>43.718592964824118</v>
      </c>
      <c r="AC105" s="145" t="s">
        <v>697</v>
      </c>
    </row>
    <row r="106" spans="1:29" ht="67.5" x14ac:dyDescent="0.2">
      <c r="A106" s="137" t="s">
        <v>173</v>
      </c>
      <c r="B106" s="138" t="s">
        <v>178</v>
      </c>
      <c r="C106" s="6" t="s">
        <v>177</v>
      </c>
      <c r="D106" s="55" t="s">
        <v>804</v>
      </c>
      <c r="E106" s="3" t="s">
        <v>503</v>
      </c>
      <c r="F106" s="3">
        <v>15</v>
      </c>
      <c r="G106" s="355">
        <v>89365881</v>
      </c>
      <c r="H106" s="3" t="s">
        <v>503</v>
      </c>
      <c r="I106" s="3">
        <v>0</v>
      </c>
      <c r="J106" s="44">
        <v>0</v>
      </c>
      <c r="K106" s="430">
        <v>3</v>
      </c>
      <c r="L106" s="410">
        <v>13258492</v>
      </c>
      <c r="M106" s="139">
        <v>0</v>
      </c>
      <c r="N106" s="444">
        <v>0</v>
      </c>
      <c r="O106" s="139">
        <v>0</v>
      </c>
      <c r="P106" s="456">
        <v>0</v>
      </c>
      <c r="Q106" s="139"/>
      <c r="R106" s="444"/>
      <c r="S106" s="139"/>
      <c r="T106" s="444"/>
      <c r="U106" s="125">
        <f t="shared" si="54"/>
        <v>0</v>
      </c>
      <c r="V106" s="177">
        <f t="shared" si="43"/>
        <v>0</v>
      </c>
      <c r="W106" s="144">
        <f>U106/K106*100</f>
        <v>0</v>
      </c>
      <c r="X106" s="145">
        <f>V106/L106*100</f>
        <v>0</v>
      </c>
      <c r="Y106" s="147">
        <f>I106+U106</f>
        <v>0</v>
      </c>
      <c r="Z106" s="12">
        <f>J106+V106</f>
        <v>0</v>
      </c>
      <c r="AA106" s="144">
        <f t="shared" si="53"/>
        <v>0</v>
      </c>
      <c r="AB106" s="145">
        <f t="shared" si="53"/>
        <v>0</v>
      </c>
      <c r="AC106" s="145" t="s">
        <v>697</v>
      </c>
    </row>
    <row r="107" spans="1:29" x14ac:dyDescent="0.2">
      <c r="A107" s="646" t="s">
        <v>699</v>
      </c>
      <c r="B107" s="646"/>
      <c r="C107" s="646"/>
      <c r="D107" s="646"/>
      <c r="E107" s="646"/>
      <c r="F107" s="646"/>
      <c r="G107" s="646"/>
      <c r="H107" s="646"/>
      <c r="I107" s="646"/>
      <c r="J107" s="646"/>
      <c r="K107" s="646"/>
      <c r="L107" s="646"/>
      <c r="M107" s="646"/>
      <c r="N107" s="646"/>
      <c r="O107" s="646"/>
      <c r="P107" s="646"/>
      <c r="Q107" s="646"/>
      <c r="R107" s="646"/>
      <c r="S107" s="646"/>
      <c r="T107" s="646"/>
      <c r="U107" s="646"/>
      <c r="V107" s="646"/>
      <c r="W107" s="151">
        <f>AVERAGE(W106)</f>
        <v>0</v>
      </c>
      <c r="X107" s="151">
        <f>AVERAGE(X106)</f>
        <v>0</v>
      </c>
      <c r="Y107" s="152"/>
      <c r="Z107" s="463"/>
      <c r="AA107" s="153"/>
      <c r="AB107" s="151"/>
      <c r="AC107" s="151"/>
    </row>
    <row r="108" spans="1:29" x14ac:dyDescent="0.2">
      <c r="A108" s="647" t="s">
        <v>685</v>
      </c>
      <c r="B108" s="648"/>
      <c r="C108" s="648"/>
      <c r="D108" s="648"/>
      <c r="E108" s="648"/>
      <c r="F108" s="648"/>
      <c r="G108" s="648"/>
      <c r="H108" s="648"/>
      <c r="I108" s="648"/>
      <c r="J108" s="648"/>
      <c r="K108" s="648"/>
      <c r="L108" s="648"/>
      <c r="M108" s="648"/>
      <c r="N108" s="648"/>
      <c r="O108" s="648"/>
      <c r="P108" s="648"/>
      <c r="Q108" s="648"/>
      <c r="R108" s="648"/>
      <c r="S108" s="648"/>
      <c r="T108" s="648"/>
      <c r="U108" s="648"/>
      <c r="V108" s="649"/>
      <c r="W108" s="151" t="str">
        <f t="shared" ref="W108:X108" si="55">IF(W107&lt;=50,"(SR)",IF(W107&lt;=65,"(R)",IF(W107&lt;=75,"(S)",IF(W107&lt;=90,"(T)","(ST)"))))</f>
        <v>(SR)</v>
      </c>
      <c r="X108" s="151" t="str">
        <f t="shared" si="55"/>
        <v>(SR)</v>
      </c>
      <c r="Y108" s="152"/>
      <c r="Z108" s="463"/>
      <c r="AA108" s="155"/>
      <c r="AB108" s="155"/>
      <c r="AC108" s="155"/>
    </row>
    <row r="109" spans="1:29" ht="67.5" x14ac:dyDescent="0.2">
      <c r="A109" s="132" t="s">
        <v>179</v>
      </c>
      <c r="B109" s="117" t="s">
        <v>185</v>
      </c>
      <c r="C109" s="1" t="s">
        <v>184</v>
      </c>
      <c r="D109" s="15" t="s">
        <v>805</v>
      </c>
      <c r="E109" s="16" t="s">
        <v>497</v>
      </c>
      <c r="F109" s="16">
        <v>1</v>
      </c>
      <c r="G109" s="288">
        <f>SUM(G110:G113)</f>
        <v>259045064</v>
      </c>
      <c r="H109" s="16" t="s">
        <v>497</v>
      </c>
      <c r="I109" s="16">
        <v>0</v>
      </c>
      <c r="J109" s="292">
        <f>SUM(J110:J113)</f>
        <v>0</v>
      </c>
      <c r="K109" s="431">
        <v>1</v>
      </c>
      <c r="L109" s="195">
        <f>SUM(L110:L113)</f>
        <v>0</v>
      </c>
      <c r="M109" s="16">
        <f>SUM(M110:M113)</f>
        <v>0</v>
      </c>
      <c r="N109" s="197">
        <f>SUM(N110:N113)</f>
        <v>0</v>
      </c>
      <c r="O109" s="16">
        <v>0</v>
      </c>
      <c r="P109" s="197">
        <f>SUM(P110:P113)</f>
        <v>0</v>
      </c>
      <c r="Q109" s="16">
        <v>0</v>
      </c>
      <c r="R109" s="197">
        <f>SUM(R110:R113)</f>
        <v>0</v>
      </c>
      <c r="S109" s="16">
        <v>0</v>
      </c>
      <c r="T109" s="197">
        <f>SUM(T110:T113)</f>
        <v>0</v>
      </c>
      <c r="U109" s="172">
        <f>M109+O109+Q109+S109</f>
        <v>0</v>
      </c>
      <c r="V109" s="124">
        <f t="shared" si="43"/>
        <v>0</v>
      </c>
      <c r="W109" s="174">
        <v>0</v>
      </c>
      <c r="X109" s="174">
        <v>0</v>
      </c>
      <c r="Y109" s="174">
        <f t="shared" ref="Y109:Z113" si="56">I109+U109</f>
        <v>0</v>
      </c>
      <c r="Z109" s="66">
        <f t="shared" si="56"/>
        <v>0</v>
      </c>
      <c r="AA109" s="159">
        <f t="shared" ref="AA109:AB113" si="57">Y109/F109*100</f>
        <v>0</v>
      </c>
      <c r="AB109" s="129">
        <f t="shared" si="57"/>
        <v>0</v>
      </c>
      <c r="AC109" s="145" t="s">
        <v>697</v>
      </c>
    </row>
    <row r="110" spans="1:29" ht="67.5" x14ac:dyDescent="0.2">
      <c r="A110" s="137" t="s">
        <v>180</v>
      </c>
      <c r="B110" s="138" t="s">
        <v>187</v>
      </c>
      <c r="C110" s="6" t="s">
        <v>186</v>
      </c>
      <c r="D110" s="20" t="s">
        <v>806</v>
      </c>
      <c r="E110" s="7" t="s">
        <v>446</v>
      </c>
      <c r="F110" s="7">
        <v>5</v>
      </c>
      <c r="G110" s="282">
        <v>64761065</v>
      </c>
      <c r="H110" s="7" t="s">
        <v>446</v>
      </c>
      <c r="I110" s="7">
        <v>0</v>
      </c>
      <c r="J110" s="13">
        <v>0</v>
      </c>
      <c r="K110" s="430">
        <v>1</v>
      </c>
      <c r="L110" s="409">
        <v>0</v>
      </c>
      <c r="M110" s="7">
        <v>0</v>
      </c>
      <c r="N110" s="444">
        <v>0</v>
      </c>
      <c r="O110" s="7">
        <v>0</v>
      </c>
      <c r="P110" s="444">
        <v>0</v>
      </c>
      <c r="Q110" s="7">
        <v>0</v>
      </c>
      <c r="R110" s="444">
        <v>0</v>
      </c>
      <c r="S110" s="7">
        <v>0</v>
      </c>
      <c r="T110" s="444">
        <v>0</v>
      </c>
      <c r="U110" s="125">
        <f t="shared" ref="U110:U113" si="58">M110+O110+Q110+S110</f>
        <v>0</v>
      </c>
      <c r="V110" s="177">
        <f t="shared" si="43"/>
        <v>0</v>
      </c>
      <c r="W110" s="147">
        <v>0</v>
      </c>
      <c r="X110" s="147">
        <v>0</v>
      </c>
      <c r="Y110" s="147">
        <f t="shared" si="56"/>
        <v>0</v>
      </c>
      <c r="Z110" s="12">
        <f t="shared" si="56"/>
        <v>0</v>
      </c>
      <c r="AA110" s="144">
        <f t="shared" si="57"/>
        <v>0</v>
      </c>
      <c r="AB110" s="145">
        <f t="shared" si="57"/>
        <v>0</v>
      </c>
      <c r="AC110" s="145" t="s">
        <v>697</v>
      </c>
    </row>
    <row r="111" spans="1:29" ht="67.5" x14ac:dyDescent="0.2">
      <c r="A111" s="137" t="s">
        <v>181</v>
      </c>
      <c r="B111" s="138" t="s">
        <v>189</v>
      </c>
      <c r="C111" s="6" t="s">
        <v>188</v>
      </c>
      <c r="D111" s="20" t="s">
        <v>807</v>
      </c>
      <c r="E111" s="7" t="s">
        <v>253</v>
      </c>
      <c r="F111" s="7">
        <v>7</v>
      </c>
      <c r="G111" s="282">
        <v>64761333</v>
      </c>
      <c r="H111" s="7" t="s">
        <v>253</v>
      </c>
      <c r="I111" s="7">
        <v>0</v>
      </c>
      <c r="J111" s="13">
        <v>0</v>
      </c>
      <c r="K111" s="430">
        <v>1</v>
      </c>
      <c r="L111" s="409">
        <v>0</v>
      </c>
      <c r="M111" s="7">
        <v>0</v>
      </c>
      <c r="N111" s="444">
        <v>0</v>
      </c>
      <c r="O111" s="7">
        <v>0</v>
      </c>
      <c r="P111" s="444">
        <v>0</v>
      </c>
      <c r="Q111" s="7">
        <v>0</v>
      </c>
      <c r="R111" s="444">
        <v>0</v>
      </c>
      <c r="S111" s="7">
        <v>0</v>
      </c>
      <c r="T111" s="444">
        <v>0</v>
      </c>
      <c r="U111" s="125">
        <f t="shared" si="58"/>
        <v>0</v>
      </c>
      <c r="V111" s="177">
        <f t="shared" si="43"/>
        <v>0</v>
      </c>
      <c r="W111" s="147">
        <v>0</v>
      </c>
      <c r="X111" s="147">
        <v>0</v>
      </c>
      <c r="Y111" s="147">
        <f t="shared" si="56"/>
        <v>0</v>
      </c>
      <c r="Z111" s="12">
        <f t="shared" si="56"/>
        <v>0</v>
      </c>
      <c r="AA111" s="144">
        <f t="shared" si="57"/>
        <v>0</v>
      </c>
      <c r="AB111" s="145">
        <f t="shared" si="57"/>
        <v>0</v>
      </c>
      <c r="AC111" s="145" t="s">
        <v>697</v>
      </c>
    </row>
    <row r="112" spans="1:29" ht="56.25" x14ac:dyDescent="0.2">
      <c r="A112" s="137" t="s">
        <v>182</v>
      </c>
      <c r="B112" s="138" t="s">
        <v>190</v>
      </c>
      <c r="C112" s="6" t="s">
        <v>432</v>
      </c>
      <c r="D112" s="20" t="s">
        <v>506</v>
      </c>
      <c r="E112" s="7" t="s">
        <v>253</v>
      </c>
      <c r="F112" s="7">
        <v>20</v>
      </c>
      <c r="G112" s="282">
        <v>64761333</v>
      </c>
      <c r="H112" s="7" t="s">
        <v>253</v>
      </c>
      <c r="I112" s="7">
        <v>0</v>
      </c>
      <c r="J112" s="13">
        <v>0</v>
      </c>
      <c r="K112" s="430">
        <v>4</v>
      </c>
      <c r="L112" s="409">
        <v>0</v>
      </c>
      <c r="M112" s="7">
        <v>0</v>
      </c>
      <c r="N112" s="444">
        <v>0</v>
      </c>
      <c r="O112" s="7">
        <v>0</v>
      </c>
      <c r="P112" s="444">
        <v>0</v>
      </c>
      <c r="Q112" s="7">
        <v>0</v>
      </c>
      <c r="R112" s="444">
        <v>0</v>
      </c>
      <c r="S112" s="7">
        <v>0</v>
      </c>
      <c r="T112" s="444">
        <v>0</v>
      </c>
      <c r="U112" s="125">
        <f t="shared" si="58"/>
        <v>0</v>
      </c>
      <c r="V112" s="177">
        <f t="shared" si="43"/>
        <v>0</v>
      </c>
      <c r="W112" s="147">
        <v>0</v>
      </c>
      <c r="X112" s="147">
        <v>0</v>
      </c>
      <c r="Y112" s="147">
        <f t="shared" si="56"/>
        <v>0</v>
      </c>
      <c r="Z112" s="12">
        <f t="shared" si="56"/>
        <v>0</v>
      </c>
      <c r="AA112" s="144">
        <f t="shared" si="57"/>
        <v>0</v>
      </c>
      <c r="AB112" s="145">
        <f t="shared" si="57"/>
        <v>0</v>
      </c>
      <c r="AC112" s="145" t="s">
        <v>697</v>
      </c>
    </row>
    <row r="113" spans="1:29" ht="45" x14ac:dyDescent="0.2">
      <c r="A113" s="137" t="s">
        <v>183</v>
      </c>
      <c r="B113" s="138" t="s">
        <v>192</v>
      </c>
      <c r="C113" s="6" t="s">
        <v>191</v>
      </c>
      <c r="D113" s="20" t="s">
        <v>507</v>
      </c>
      <c r="E113" s="7" t="s">
        <v>18</v>
      </c>
      <c r="F113" s="7">
        <v>6</v>
      </c>
      <c r="G113" s="282">
        <v>64761333</v>
      </c>
      <c r="H113" s="7" t="s">
        <v>18</v>
      </c>
      <c r="I113" s="7">
        <v>0</v>
      </c>
      <c r="J113" s="13">
        <v>0</v>
      </c>
      <c r="K113" s="430">
        <v>1</v>
      </c>
      <c r="L113" s="409">
        <v>0</v>
      </c>
      <c r="M113" s="7">
        <v>0</v>
      </c>
      <c r="N113" s="444">
        <v>0</v>
      </c>
      <c r="O113" s="7">
        <v>0</v>
      </c>
      <c r="P113" s="444">
        <v>0</v>
      </c>
      <c r="Q113" s="7">
        <v>0</v>
      </c>
      <c r="R113" s="444">
        <v>0</v>
      </c>
      <c r="S113" s="7">
        <v>0</v>
      </c>
      <c r="T113" s="444">
        <v>0</v>
      </c>
      <c r="U113" s="125">
        <f t="shared" si="58"/>
        <v>0</v>
      </c>
      <c r="V113" s="177">
        <f t="shared" si="43"/>
        <v>0</v>
      </c>
      <c r="W113" s="147">
        <v>0</v>
      </c>
      <c r="X113" s="147">
        <v>0</v>
      </c>
      <c r="Y113" s="147">
        <f t="shared" si="56"/>
        <v>0</v>
      </c>
      <c r="Z113" s="12">
        <f t="shared" si="56"/>
        <v>0</v>
      </c>
      <c r="AA113" s="144">
        <f t="shared" si="57"/>
        <v>0</v>
      </c>
      <c r="AB113" s="145">
        <f t="shared" si="57"/>
        <v>0</v>
      </c>
      <c r="AC113" s="145" t="s">
        <v>697</v>
      </c>
    </row>
    <row r="114" spans="1:29" x14ac:dyDescent="0.2">
      <c r="A114" s="646" t="s">
        <v>699</v>
      </c>
      <c r="B114" s="646"/>
      <c r="C114" s="646"/>
      <c r="D114" s="646"/>
      <c r="E114" s="646"/>
      <c r="F114" s="646"/>
      <c r="G114" s="646"/>
      <c r="H114" s="646"/>
      <c r="I114" s="646"/>
      <c r="J114" s="646"/>
      <c r="K114" s="646"/>
      <c r="L114" s="646"/>
      <c r="M114" s="646"/>
      <c r="N114" s="646"/>
      <c r="O114" s="646"/>
      <c r="P114" s="646"/>
      <c r="Q114" s="646"/>
      <c r="R114" s="646"/>
      <c r="S114" s="646"/>
      <c r="T114" s="646"/>
      <c r="U114" s="646"/>
      <c r="V114" s="646"/>
      <c r="W114" s="151">
        <f>AVERAGE(W110:W113)</f>
        <v>0</v>
      </c>
      <c r="X114" s="151">
        <f>AVERAGE(X110:X113)</f>
        <v>0</v>
      </c>
      <c r="Y114" s="152"/>
      <c r="Z114" s="463"/>
      <c r="AA114" s="153"/>
      <c r="AB114" s="151"/>
      <c r="AC114" s="151"/>
    </row>
    <row r="115" spans="1:29" x14ac:dyDescent="0.2">
      <c r="A115" s="647" t="s">
        <v>685</v>
      </c>
      <c r="B115" s="648"/>
      <c r="C115" s="648"/>
      <c r="D115" s="648"/>
      <c r="E115" s="648"/>
      <c r="F115" s="648"/>
      <c r="G115" s="648"/>
      <c r="H115" s="648"/>
      <c r="I115" s="648"/>
      <c r="J115" s="648"/>
      <c r="K115" s="648"/>
      <c r="L115" s="648"/>
      <c r="M115" s="648"/>
      <c r="N115" s="648"/>
      <c r="O115" s="648"/>
      <c r="P115" s="648"/>
      <c r="Q115" s="648"/>
      <c r="R115" s="648"/>
      <c r="S115" s="648"/>
      <c r="T115" s="648"/>
      <c r="U115" s="648"/>
      <c r="V115" s="649"/>
      <c r="W115" s="151" t="str">
        <f t="shared" ref="W115:X115" si="59">IF(W114&lt;=50,"(SR)",IF(W114&lt;=65,"(R)",IF(W114&lt;=75,"(S)",IF(W114&lt;=90,"(T)","(ST)"))))</f>
        <v>(SR)</v>
      </c>
      <c r="X115" s="151" t="str">
        <f t="shared" si="59"/>
        <v>(SR)</v>
      </c>
      <c r="Y115" s="152"/>
      <c r="Z115" s="463"/>
      <c r="AA115" s="155"/>
      <c r="AB115" s="155"/>
      <c r="AC115" s="155"/>
    </row>
    <row r="116" spans="1:29" x14ac:dyDescent="0.2">
      <c r="A116" s="660" t="s">
        <v>700</v>
      </c>
      <c r="B116" s="660"/>
      <c r="C116" s="660"/>
      <c r="D116" s="660"/>
      <c r="E116" s="660"/>
      <c r="F116" s="660"/>
      <c r="G116" s="660"/>
      <c r="H116" s="660"/>
      <c r="I116" s="660"/>
      <c r="J116" s="660"/>
      <c r="K116" s="660"/>
      <c r="L116" s="660"/>
      <c r="M116" s="660"/>
      <c r="N116" s="660"/>
      <c r="O116" s="660"/>
      <c r="P116" s="660"/>
      <c r="Q116" s="660"/>
      <c r="R116" s="660"/>
      <c r="S116" s="660"/>
      <c r="T116" s="660"/>
      <c r="U116" s="660"/>
      <c r="V116" s="660"/>
      <c r="W116" s="183">
        <f>AVERAGE(W104)</f>
        <v>0</v>
      </c>
      <c r="X116" s="183">
        <f>AVERAGE(X104)</f>
        <v>0</v>
      </c>
      <c r="Y116" s="184"/>
      <c r="Z116" s="464"/>
      <c r="AA116" s="185"/>
      <c r="AB116" s="183"/>
      <c r="AC116" s="183"/>
    </row>
    <row r="117" spans="1:29" x14ac:dyDescent="0.2">
      <c r="A117" s="661" t="s">
        <v>685</v>
      </c>
      <c r="B117" s="662"/>
      <c r="C117" s="662"/>
      <c r="D117" s="662"/>
      <c r="E117" s="662"/>
      <c r="F117" s="662"/>
      <c r="G117" s="662"/>
      <c r="H117" s="662"/>
      <c r="I117" s="662"/>
      <c r="J117" s="662"/>
      <c r="K117" s="662"/>
      <c r="L117" s="662"/>
      <c r="M117" s="662"/>
      <c r="N117" s="662"/>
      <c r="O117" s="662"/>
      <c r="P117" s="662"/>
      <c r="Q117" s="662"/>
      <c r="R117" s="662"/>
      <c r="S117" s="662"/>
      <c r="T117" s="662"/>
      <c r="U117" s="662"/>
      <c r="V117" s="663"/>
      <c r="W117" s="183" t="str">
        <f t="shared" ref="W117:X117" si="60">IF(W116&lt;=50,"(SR)",IF(W116&lt;=65,"(R)",IF(W116&lt;=75,"(S)",IF(W116&lt;=90,"(T)","(ST)"))))</f>
        <v>(SR)</v>
      </c>
      <c r="X117" s="183" t="str">
        <f t="shared" si="60"/>
        <v>(SR)</v>
      </c>
      <c r="Y117" s="184"/>
      <c r="Z117" s="464"/>
      <c r="AA117" s="187"/>
      <c r="AB117" s="187"/>
      <c r="AC117" s="187"/>
    </row>
    <row r="118" spans="1:29" ht="33.75" x14ac:dyDescent="0.2">
      <c r="A118" s="132" t="s">
        <v>6</v>
      </c>
      <c r="B118" s="117" t="s">
        <v>196</v>
      </c>
      <c r="C118" s="1" t="s">
        <v>195</v>
      </c>
      <c r="D118" s="199" t="s">
        <v>197</v>
      </c>
      <c r="E118" s="57" t="s">
        <v>10</v>
      </c>
      <c r="F118" s="28">
        <v>100</v>
      </c>
      <c r="G118" s="351">
        <f>SUM(G119)</f>
        <v>1179776760</v>
      </c>
      <c r="H118" s="134" t="s">
        <v>10</v>
      </c>
      <c r="I118" s="28">
        <v>20</v>
      </c>
      <c r="J118" s="120">
        <f>SUM(J119)</f>
        <v>158000000</v>
      </c>
      <c r="K118" s="329">
        <v>60</v>
      </c>
      <c r="L118" s="66">
        <f>SUM(L119)</f>
        <v>204000000</v>
      </c>
      <c r="M118" s="174">
        <v>15</v>
      </c>
      <c r="N118" s="124">
        <f>N119</f>
        <v>45000000</v>
      </c>
      <c r="O118" s="174">
        <v>15</v>
      </c>
      <c r="P118" s="124">
        <f>P119</f>
        <v>90000000</v>
      </c>
      <c r="Q118" s="174"/>
      <c r="R118" s="124"/>
      <c r="S118" s="174"/>
      <c r="T118" s="124"/>
      <c r="U118" s="29">
        <f>M118+O118+Q118+S118</f>
        <v>30</v>
      </c>
      <c r="V118" s="124">
        <f t="shared" si="43"/>
        <v>135000000</v>
      </c>
      <c r="W118" s="159">
        <f>U118/K118*100</f>
        <v>50</v>
      </c>
      <c r="X118" s="129">
        <f>V118/L118*100</f>
        <v>66.17647058823529</v>
      </c>
      <c r="Y118" s="174">
        <f>I118+U118</f>
        <v>50</v>
      </c>
      <c r="Z118" s="124">
        <f>SUM(Z119)</f>
        <v>293000000</v>
      </c>
      <c r="AA118" s="159">
        <f t="shared" ref="AA118:AB121" si="61">Y118/F118*100</f>
        <v>50</v>
      </c>
      <c r="AB118" s="129">
        <f t="shared" si="61"/>
        <v>24.835206958984344</v>
      </c>
      <c r="AC118" s="145" t="s">
        <v>697</v>
      </c>
    </row>
    <row r="119" spans="1:29" ht="74.25" customHeight="1" x14ac:dyDescent="0.2">
      <c r="A119" s="132" t="s">
        <v>198</v>
      </c>
      <c r="B119" s="117" t="s">
        <v>202</v>
      </c>
      <c r="C119" s="1" t="s">
        <v>201</v>
      </c>
      <c r="D119" s="26" t="s">
        <v>200</v>
      </c>
      <c r="E119" s="48" t="s">
        <v>510</v>
      </c>
      <c r="F119" s="48">
        <v>7</v>
      </c>
      <c r="G119" s="356">
        <f>SUM(G120:G121)</f>
        <v>1179776760</v>
      </c>
      <c r="H119" s="48" t="s">
        <v>510</v>
      </c>
      <c r="I119" s="48">
        <v>1</v>
      </c>
      <c r="J119" s="158">
        <f>SUM(J120:J121)</f>
        <v>158000000</v>
      </c>
      <c r="K119" s="329">
        <v>1</v>
      </c>
      <c r="L119" s="66">
        <f>SUM(L120:L121)</f>
        <v>204000000</v>
      </c>
      <c r="M119" s="174">
        <v>0</v>
      </c>
      <c r="N119" s="124">
        <f>SUM(N120:N121)</f>
        <v>45000000</v>
      </c>
      <c r="O119" s="174">
        <v>1</v>
      </c>
      <c r="P119" s="124">
        <f>SUM(P120:P121)</f>
        <v>90000000</v>
      </c>
      <c r="Q119" s="174"/>
      <c r="R119" s="124"/>
      <c r="S119" s="174"/>
      <c r="T119" s="124"/>
      <c r="U119" s="31">
        <f t="shared" ref="U119:U121" si="62">M119+O119+Q119+S119</f>
        <v>1</v>
      </c>
      <c r="V119" s="124">
        <f t="shared" si="43"/>
        <v>135000000</v>
      </c>
      <c r="W119" s="159">
        <f>U119/K119*100</f>
        <v>100</v>
      </c>
      <c r="X119" s="129">
        <f>V119/L119*100</f>
        <v>66.17647058823529</v>
      </c>
      <c r="Y119" s="174">
        <f>I119+U119</f>
        <v>2</v>
      </c>
      <c r="Z119" s="124">
        <f>SUM(Z120:Z121)</f>
        <v>293000000</v>
      </c>
      <c r="AA119" s="159">
        <f t="shared" si="61"/>
        <v>28.571428571428569</v>
      </c>
      <c r="AB119" s="129">
        <f t="shared" si="61"/>
        <v>24.835206958984344</v>
      </c>
      <c r="AC119" s="145" t="s">
        <v>697</v>
      </c>
    </row>
    <row r="120" spans="1:29" ht="78.75" x14ac:dyDescent="0.2">
      <c r="A120" s="137" t="s">
        <v>194</v>
      </c>
      <c r="B120" s="138" t="s">
        <v>204</v>
      </c>
      <c r="C120" s="6" t="s">
        <v>203</v>
      </c>
      <c r="D120" s="20" t="s">
        <v>808</v>
      </c>
      <c r="E120" s="51" t="s">
        <v>490</v>
      </c>
      <c r="F120" s="51">
        <v>9</v>
      </c>
      <c r="G120" s="357">
        <v>165832335</v>
      </c>
      <c r="H120" s="51" t="s">
        <v>490</v>
      </c>
      <c r="I120" s="51">
        <v>0</v>
      </c>
      <c r="J120" s="53">
        <v>0</v>
      </c>
      <c r="K120" s="427">
        <v>1</v>
      </c>
      <c r="L120" s="408">
        <v>0</v>
      </c>
      <c r="M120" s="51">
        <v>0</v>
      </c>
      <c r="N120" s="553">
        <v>0</v>
      </c>
      <c r="O120" s="565">
        <v>0</v>
      </c>
      <c r="P120" s="444">
        <v>0</v>
      </c>
      <c r="Q120" s="51"/>
      <c r="R120" s="444"/>
      <c r="S120" s="51"/>
      <c r="T120" s="444"/>
      <c r="U120" s="31">
        <f t="shared" si="62"/>
        <v>0</v>
      </c>
      <c r="V120" s="177">
        <f t="shared" si="43"/>
        <v>0</v>
      </c>
      <c r="W120" s="147">
        <v>0</v>
      </c>
      <c r="X120" s="147">
        <v>0</v>
      </c>
      <c r="Y120" s="147">
        <f>I120+U120</f>
        <v>0</v>
      </c>
      <c r="Z120" s="12">
        <f>J120+V120</f>
        <v>0</v>
      </c>
      <c r="AA120" s="144">
        <f t="shared" si="61"/>
        <v>0</v>
      </c>
      <c r="AB120" s="145">
        <f t="shared" si="61"/>
        <v>0</v>
      </c>
      <c r="AC120" s="145" t="s">
        <v>697</v>
      </c>
    </row>
    <row r="121" spans="1:29" ht="45" x14ac:dyDescent="0.2">
      <c r="A121" s="137" t="s">
        <v>199</v>
      </c>
      <c r="B121" s="138" t="s">
        <v>206</v>
      </c>
      <c r="C121" s="6" t="s">
        <v>205</v>
      </c>
      <c r="D121" s="20" t="s">
        <v>509</v>
      </c>
      <c r="E121" s="3" t="s">
        <v>446</v>
      </c>
      <c r="F121" s="3">
        <v>62</v>
      </c>
      <c r="G121" s="355">
        <v>1013944425</v>
      </c>
      <c r="H121" s="3" t="s">
        <v>446</v>
      </c>
      <c r="I121" s="3">
        <v>12</v>
      </c>
      <c r="J121" s="11">
        <v>158000000</v>
      </c>
      <c r="K121" s="427">
        <v>12</v>
      </c>
      <c r="L121" s="408">
        <v>204000000</v>
      </c>
      <c r="M121" s="552">
        <v>3</v>
      </c>
      <c r="N121" s="512">
        <v>45000000</v>
      </c>
      <c r="O121" s="588">
        <v>9</v>
      </c>
      <c r="P121" s="566">
        <v>90000000</v>
      </c>
      <c r="Q121" s="147"/>
      <c r="R121" s="443"/>
      <c r="S121" s="147"/>
      <c r="T121" s="443"/>
      <c r="U121" s="31">
        <f t="shared" si="62"/>
        <v>12</v>
      </c>
      <c r="V121" s="177">
        <f t="shared" si="43"/>
        <v>135000000</v>
      </c>
      <c r="W121" s="144">
        <f>U121/K121*100</f>
        <v>100</v>
      </c>
      <c r="X121" s="145">
        <f>V121/L121*100</f>
        <v>66.17647058823529</v>
      </c>
      <c r="Y121" s="147">
        <f>I121+U121</f>
        <v>24</v>
      </c>
      <c r="Z121" s="12">
        <f>J121+V121</f>
        <v>293000000</v>
      </c>
      <c r="AA121" s="144">
        <f t="shared" si="61"/>
        <v>38.70967741935484</v>
      </c>
      <c r="AB121" s="145">
        <f t="shared" si="61"/>
        <v>28.897047291324668</v>
      </c>
      <c r="AC121" s="145" t="s">
        <v>697</v>
      </c>
    </row>
    <row r="122" spans="1:29" x14ac:dyDescent="0.2">
      <c r="A122" s="646" t="s">
        <v>699</v>
      </c>
      <c r="B122" s="646"/>
      <c r="C122" s="646"/>
      <c r="D122" s="646"/>
      <c r="E122" s="646"/>
      <c r="F122" s="646"/>
      <c r="G122" s="646"/>
      <c r="H122" s="646"/>
      <c r="I122" s="646"/>
      <c r="J122" s="646"/>
      <c r="K122" s="646"/>
      <c r="L122" s="646"/>
      <c r="M122" s="646"/>
      <c r="N122" s="659"/>
      <c r="O122" s="659"/>
      <c r="P122" s="646"/>
      <c r="Q122" s="646"/>
      <c r="R122" s="646"/>
      <c r="S122" s="646"/>
      <c r="T122" s="646"/>
      <c r="U122" s="646"/>
      <c r="V122" s="646"/>
      <c r="W122" s="151">
        <f>AVERAGE(W118)</f>
        <v>50</v>
      </c>
      <c r="X122" s="151">
        <f>AVERAGE(X118)</f>
        <v>66.17647058823529</v>
      </c>
      <c r="Y122" s="152"/>
      <c r="Z122" s="463"/>
      <c r="AA122" s="153"/>
      <c r="AB122" s="151"/>
      <c r="AC122" s="151"/>
    </row>
    <row r="123" spans="1:29" x14ac:dyDescent="0.2">
      <c r="A123" s="647" t="s">
        <v>685</v>
      </c>
      <c r="B123" s="648"/>
      <c r="C123" s="648"/>
      <c r="D123" s="648"/>
      <c r="E123" s="648"/>
      <c r="F123" s="648"/>
      <c r="G123" s="648"/>
      <c r="H123" s="648"/>
      <c r="I123" s="648"/>
      <c r="J123" s="648"/>
      <c r="K123" s="648"/>
      <c r="L123" s="648"/>
      <c r="M123" s="648"/>
      <c r="N123" s="648"/>
      <c r="O123" s="648"/>
      <c r="P123" s="648"/>
      <c r="Q123" s="648"/>
      <c r="R123" s="648"/>
      <c r="S123" s="648"/>
      <c r="T123" s="648"/>
      <c r="U123" s="648"/>
      <c r="V123" s="649"/>
      <c r="W123" s="151" t="str">
        <f t="shared" ref="W123:X123" si="63">IF(W122&lt;=50,"(SR)",IF(W122&lt;=65,"(R)",IF(W122&lt;=75,"(S)",IF(W122&lt;=90,"(T)","(ST)"))))</f>
        <v>(SR)</v>
      </c>
      <c r="X123" s="151" t="str">
        <f t="shared" si="63"/>
        <v>(S)</v>
      </c>
      <c r="Y123" s="152"/>
      <c r="Z123" s="463"/>
      <c r="AA123" s="155"/>
      <c r="AB123" s="155"/>
      <c r="AC123" s="155"/>
    </row>
    <row r="124" spans="1:29" x14ac:dyDescent="0.2">
      <c r="A124" s="660" t="s">
        <v>700</v>
      </c>
      <c r="B124" s="660"/>
      <c r="C124" s="660"/>
      <c r="D124" s="660"/>
      <c r="E124" s="660"/>
      <c r="F124" s="660"/>
      <c r="G124" s="660"/>
      <c r="H124" s="660"/>
      <c r="I124" s="660"/>
      <c r="J124" s="660"/>
      <c r="K124" s="660"/>
      <c r="L124" s="660"/>
      <c r="M124" s="660"/>
      <c r="N124" s="660"/>
      <c r="O124" s="660"/>
      <c r="P124" s="660"/>
      <c r="Q124" s="660"/>
      <c r="R124" s="660"/>
      <c r="S124" s="660"/>
      <c r="T124" s="660"/>
      <c r="U124" s="660"/>
      <c r="V124" s="660"/>
      <c r="W124" s="183">
        <f>AVERAGE(W118)</f>
        <v>50</v>
      </c>
      <c r="X124" s="183">
        <f>AVERAGE(X118)</f>
        <v>66.17647058823529</v>
      </c>
      <c r="Y124" s="184"/>
      <c r="Z124" s="464"/>
      <c r="AA124" s="185"/>
      <c r="AB124" s="183"/>
      <c r="AC124" s="183"/>
    </row>
    <row r="125" spans="1:29" x14ac:dyDescent="0.2">
      <c r="A125" s="661" t="s">
        <v>685</v>
      </c>
      <c r="B125" s="662"/>
      <c r="C125" s="662"/>
      <c r="D125" s="662"/>
      <c r="E125" s="662"/>
      <c r="F125" s="662"/>
      <c r="G125" s="662"/>
      <c r="H125" s="662"/>
      <c r="I125" s="662"/>
      <c r="J125" s="662"/>
      <c r="K125" s="662"/>
      <c r="L125" s="662"/>
      <c r="M125" s="662"/>
      <c r="N125" s="662"/>
      <c r="O125" s="662"/>
      <c r="P125" s="662"/>
      <c r="Q125" s="662"/>
      <c r="R125" s="662"/>
      <c r="S125" s="662"/>
      <c r="T125" s="662"/>
      <c r="U125" s="662"/>
      <c r="V125" s="663"/>
      <c r="W125" s="183" t="str">
        <f t="shared" ref="W125:X125" si="64">IF(W124&lt;=50,"(SR)",IF(W124&lt;=65,"(R)",IF(W124&lt;=75,"(S)",IF(W124&lt;=90,"(T)","(ST)"))))</f>
        <v>(SR)</v>
      </c>
      <c r="X125" s="183" t="str">
        <f t="shared" si="64"/>
        <v>(S)</v>
      </c>
      <c r="Y125" s="184"/>
      <c r="Z125" s="464"/>
      <c r="AA125" s="187"/>
      <c r="AB125" s="187"/>
      <c r="AC125" s="187"/>
    </row>
    <row r="126" spans="1:29" ht="47.25" customHeight="1" x14ac:dyDescent="0.2">
      <c r="A126" s="132" t="s">
        <v>208</v>
      </c>
      <c r="B126" s="117" t="s">
        <v>213</v>
      </c>
      <c r="C126" s="1" t="s">
        <v>212</v>
      </c>
      <c r="D126" s="59" t="s">
        <v>209</v>
      </c>
      <c r="E126" s="21" t="s">
        <v>10</v>
      </c>
      <c r="F126" s="16">
        <v>80</v>
      </c>
      <c r="G126" s="288">
        <f>SUM(G127)</f>
        <v>133766221</v>
      </c>
      <c r="H126" s="21" t="s">
        <v>10</v>
      </c>
      <c r="I126" s="16">
        <v>0</v>
      </c>
      <c r="J126" s="292">
        <f>SUM(J127)</f>
        <v>0</v>
      </c>
      <c r="K126" s="431">
        <v>70</v>
      </c>
      <c r="L126" s="311">
        <f>SUM(L127)</f>
        <v>0</v>
      </c>
      <c r="M126" s="16">
        <f>M127</f>
        <v>0</v>
      </c>
      <c r="N126" s="197">
        <f>N127</f>
        <v>0</v>
      </c>
      <c r="O126" s="16">
        <v>0</v>
      </c>
      <c r="P126" s="197">
        <f>SUM(P127)</f>
        <v>0</v>
      </c>
      <c r="Q126" s="16">
        <v>0</v>
      </c>
      <c r="R126" s="197">
        <f>SUM(R127)</f>
        <v>0</v>
      </c>
      <c r="S126" s="16">
        <v>0</v>
      </c>
      <c r="T126" s="197">
        <f>SUM(T127)</f>
        <v>0</v>
      </c>
      <c r="U126" s="29">
        <f>M126+O126+Q126+S126</f>
        <v>0</v>
      </c>
      <c r="V126" s="124">
        <f t="shared" si="43"/>
        <v>0</v>
      </c>
      <c r="W126" s="174">
        <v>0</v>
      </c>
      <c r="X126" s="174">
        <v>0</v>
      </c>
      <c r="Y126" s="174">
        <f t="shared" ref="Y126:Z129" si="65">I126+U126</f>
        <v>0</v>
      </c>
      <c r="Z126" s="66">
        <f t="shared" si="65"/>
        <v>0</v>
      </c>
      <c r="AA126" s="159">
        <f t="shared" ref="AA126:AB129" si="66">Y126/F126*100</f>
        <v>0</v>
      </c>
      <c r="AB126" s="129">
        <f t="shared" si="66"/>
        <v>0</v>
      </c>
      <c r="AC126" s="145" t="s">
        <v>697</v>
      </c>
    </row>
    <row r="127" spans="1:29" ht="81" customHeight="1" x14ac:dyDescent="0.2">
      <c r="A127" s="132" t="s">
        <v>211</v>
      </c>
      <c r="B127" s="117" t="s">
        <v>215</v>
      </c>
      <c r="C127" s="1" t="s">
        <v>214</v>
      </c>
      <c r="D127" s="15" t="s">
        <v>210</v>
      </c>
      <c r="E127" s="16" t="s">
        <v>18</v>
      </c>
      <c r="F127" s="16">
        <v>5</v>
      </c>
      <c r="G127" s="288">
        <f>SUM(G128:G129)</f>
        <v>133766221</v>
      </c>
      <c r="H127" s="16" t="s">
        <v>18</v>
      </c>
      <c r="I127" s="16">
        <v>0</v>
      </c>
      <c r="J127" s="292">
        <f>SUM(J128:J129)</f>
        <v>0</v>
      </c>
      <c r="K127" s="431">
        <v>1</v>
      </c>
      <c r="L127" s="311">
        <f>SUM(L128:L129)</f>
        <v>0</v>
      </c>
      <c r="M127" s="16">
        <f>SUM(M128:M129)</f>
        <v>0</v>
      </c>
      <c r="N127" s="197">
        <f>SUM(N128:N129)</f>
        <v>0</v>
      </c>
      <c r="O127" s="16">
        <v>0</v>
      </c>
      <c r="P127" s="197">
        <f>SUM(P128:P129)</f>
        <v>0</v>
      </c>
      <c r="Q127" s="16">
        <v>0</v>
      </c>
      <c r="R127" s="197">
        <f>SUM(R128:R129)</f>
        <v>0</v>
      </c>
      <c r="S127" s="16">
        <v>0</v>
      </c>
      <c r="T127" s="197">
        <f>SUM(T128:T129)</f>
        <v>0</v>
      </c>
      <c r="U127" s="31">
        <f t="shared" ref="U127:U129" si="67">M127+O127+Q127+S127</f>
        <v>0</v>
      </c>
      <c r="V127" s="177">
        <f t="shared" si="43"/>
        <v>0</v>
      </c>
      <c r="W127" s="147">
        <v>0</v>
      </c>
      <c r="X127" s="147">
        <v>0</v>
      </c>
      <c r="Y127" s="147">
        <f t="shared" si="65"/>
        <v>0</v>
      </c>
      <c r="Z127" s="12">
        <f t="shared" si="65"/>
        <v>0</v>
      </c>
      <c r="AA127" s="144">
        <f t="shared" si="66"/>
        <v>0</v>
      </c>
      <c r="AB127" s="145">
        <f t="shared" si="66"/>
        <v>0</v>
      </c>
      <c r="AC127" s="145" t="s">
        <v>697</v>
      </c>
    </row>
    <row r="128" spans="1:29" ht="33.75" x14ac:dyDescent="0.2">
      <c r="A128" s="137" t="s">
        <v>216</v>
      </c>
      <c r="B128" s="138" t="s">
        <v>219</v>
      </c>
      <c r="C128" s="6" t="s">
        <v>218</v>
      </c>
      <c r="D128" s="45" t="s">
        <v>809</v>
      </c>
      <c r="E128" s="7" t="s">
        <v>18</v>
      </c>
      <c r="F128" s="7">
        <v>5</v>
      </c>
      <c r="G128" s="282">
        <v>81850053</v>
      </c>
      <c r="H128" s="7" t="s">
        <v>18</v>
      </c>
      <c r="I128" s="7">
        <v>0</v>
      </c>
      <c r="J128" s="13">
        <v>0</v>
      </c>
      <c r="K128" s="430">
        <v>1</v>
      </c>
      <c r="L128" s="409">
        <v>0</v>
      </c>
      <c r="M128" s="200">
        <v>0</v>
      </c>
      <c r="N128" s="444">
        <v>0</v>
      </c>
      <c r="O128" s="200">
        <v>0</v>
      </c>
      <c r="P128" s="444">
        <v>0</v>
      </c>
      <c r="Q128" s="200">
        <v>0</v>
      </c>
      <c r="R128" s="444">
        <v>0</v>
      </c>
      <c r="S128" s="200">
        <v>0</v>
      </c>
      <c r="T128" s="444">
        <v>0</v>
      </c>
      <c r="U128" s="31">
        <f t="shared" si="67"/>
        <v>0</v>
      </c>
      <c r="V128" s="177">
        <f t="shared" si="43"/>
        <v>0</v>
      </c>
      <c r="W128" s="147">
        <v>0</v>
      </c>
      <c r="X128" s="147">
        <v>0</v>
      </c>
      <c r="Y128" s="147">
        <f t="shared" si="65"/>
        <v>0</v>
      </c>
      <c r="Z128" s="12">
        <f t="shared" si="65"/>
        <v>0</v>
      </c>
      <c r="AA128" s="144">
        <f t="shared" si="66"/>
        <v>0</v>
      </c>
      <c r="AB128" s="145">
        <f t="shared" si="66"/>
        <v>0</v>
      </c>
      <c r="AC128" s="145" t="s">
        <v>697</v>
      </c>
    </row>
    <row r="129" spans="1:29" ht="45" x14ac:dyDescent="0.2">
      <c r="A129" s="137" t="s">
        <v>217</v>
      </c>
      <c r="B129" s="138" t="s">
        <v>221</v>
      </c>
      <c r="C129" s="6" t="s">
        <v>220</v>
      </c>
      <c r="D129" s="20" t="s">
        <v>511</v>
      </c>
      <c r="E129" s="7" t="s">
        <v>18</v>
      </c>
      <c r="F129" s="7">
        <v>5</v>
      </c>
      <c r="G129" s="282">
        <v>51916168</v>
      </c>
      <c r="H129" s="7" t="s">
        <v>18</v>
      </c>
      <c r="I129" s="7">
        <v>0</v>
      </c>
      <c r="J129" s="13">
        <v>0</v>
      </c>
      <c r="K129" s="430">
        <v>1</v>
      </c>
      <c r="L129" s="409">
        <v>0</v>
      </c>
      <c r="M129" s="200">
        <v>0</v>
      </c>
      <c r="N129" s="444">
        <v>0</v>
      </c>
      <c r="O129" s="200">
        <v>0</v>
      </c>
      <c r="P129" s="444">
        <v>0</v>
      </c>
      <c r="Q129" s="200">
        <v>0</v>
      </c>
      <c r="R129" s="444">
        <v>0</v>
      </c>
      <c r="S129" s="200">
        <v>0</v>
      </c>
      <c r="T129" s="444">
        <v>0</v>
      </c>
      <c r="U129" s="31">
        <f t="shared" si="67"/>
        <v>0</v>
      </c>
      <c r="V129" s="177">
        <f t="shared" si="43"/>
        <v>0</v>
      </c>
      <c r="W129" s="147">
        <v>0</v>
      </c>
      <c r="X129" s="147">
        <v>0</v>
      </c>
      <c r="Y129" s="147">
        <f t="shared" si="65"/>
        <v>0</v>
      </c>
      <c r="Z129" s="12">
        <f t="shared" si="65"/>
        <v>0</v>
      </c>
      <c r="AA129" s="144">
        <f t="shared" si="66"/>
        <v>0</v>
      </c>
      <c r="AB129" s="145">
        <f t="shared" si="66"/>
        <v>0</v>
      </c>
      <c r="AC129" s="145" t="s">
        <v>697</v>
      </c>
    </row>
    <row r="130" spans="1:29" x14ac:dyDescent="0.2">
      <c r="A130" s="646" t="s">
        <v>699</v>
      </c>
      <c r="B130" s="646"/>
      <c r="C130" s="646"/>
      <c r="D130" s="646"/>
      <c r="E130" s="646"/>
      <c r="F130" s="646"/>
      <c r="G130" s="646"/>
      <c r="H130" s="646"/>
      <c r="I130" s="646"/>
      <c r="J130" s="646"/>
      <c r="K130" s="646"/>
      <c r="L130" s="646"/>
      <c r="M130" s="646"/>
      <c r="N130" s="646"/>
      <c r="O130" s="646"/>
      <c r="P130" s="646"/>
      <c r="Q130" s="646"/>
      <c r="R130" s="646"/>
      <c r="S130" s="646"/>
      <c r="T130" s="646"/>
      <c r="U130" s="646"/>
      <c r="V130" s="646"/>
      <c r="W130" s="151">
        <f>AVERAGE(W128:W129)</f>
        <v>0</v>
      </c>
      <c r="X130" s="151">
        <f>AVERAGE(X128:X129)</f>
        <v>0</v>
      </c>
      <c r="Y130" s="152"/>
      <c r="Z130" s="463"/>
      <c r="AA130" s="153"/>
      <c r="AB130" s="151"/>
      <c r="AC130" s="151"/>
    </row>
    <row r="131" spans="1:29" x14ac:dyDescent="0.2">
      <c r="A131" s="647" t="s">
        <v>685</v>
      </c>
      <c r="B131" s="648"/>
      <c r="C131" s="648"/>
      <c r="D131" s="648"/>
      <c r="E131" s="648"/>
      <c r="F131" s="648"/>
      <c r="G131" s="648"/>
      <c r="H131" s="648"/>
      <c r="I131" s="648"/>
      <c r="J131" s="648"/>
      <c r="K131" s="648"/>
      <c r="L131" s="648"/>
      <c r="M131" s="648"/>
      <c r="N131" s="648"/>
      <c r="O131" s="648"/>
      <c r="P131" s="648"/>
      <c r="Q131" s="648"/>
      <c r="R131" s="648"/>
      <c r="S131" s="648"/>
      <c r="T131" s="648"/>
      <c r="U131" s="648"/>
      <c r="V131" s="649"/>
      <c r="W131" s="151" t="str">
        <f t="shared" ref="W131:X131" si="68">IF(W130&lt;=50,"(SR)",IF(W130&lt;=65,"(R)",IF(W130&lt;=75,"(S)",IF(W130&lt;=90,"(T)","(ST)"))))</f>
        <v>(SR)</v>
      </c>
      <c r="X131" s="151" t="str">
        <f t="shared" si="68"/>
        <v>(SR)</v>
      </c>
      <c r="Y131" s="152"/>
      <c r="Z131" s="463"/>
      <c r="AA131" s="155"/>
      <c r="AB131" s="155"/>
      <c r="AC131" s="155"/>
    </row>
    <row r="132" spans="1:29" x14ac:dyDescent="0.2">
      <c r="A132" s="660" t="s">
        <v>700</v>
      </c>
      <c r="B132" s="660"/>
      <c r="C132" s="660"/>
      <c r="D132" s="660"/>
      <c r="E132" s="660"/>
      <c r="F132" s="660"/>
      <c r="G132" s="660"/>
      <c r="H132" s="660"/>
      <c r="I132" s="660"/>
      <c r="J132" s="660"/>
      <c r="K132" s="660"/>
      <c r="L132" s="660"/>
      <c r="M132" s="660"/>
      <c r="N132" s="660"/>
      <c r="O132" s="660"/>
      <c r="P132" s="660"/>
      <c r="Q132" s="660"/>
      <c r="R132" s="660"/>
      <c r="S132" s="660"/>
      <c r="T132" s="660"/>
      <c r="U132" s="660"/>
      <c r="V132" s="660"/>
      <c r="W132" s="183">
        <f>AVERAGE(W127)</f>
        <v>0</v>
      </c>
      <c r="X132" s="183">
        <f>AVERAGE(X127)</f>
        <v>0</v>
      </c>
      <c r="Y132" s="184"/>
      <c r="Z132" s="464"/>
      <c r="AA132" s="185"/>
      <c r="AB132" s="183"/>
      <c r="AC132" s="183"/>
    </row>
    <row r="133" spans="1:29" x14ac:dyDescent="0.2">
      <c r="A133" s="661" t="s">
        <v>685</v>
      </c>
      <c r="B133" s="662"/>
      <c r="C133" s="662"/>
      <c r="D133" s="662"/>
      <c r="E133" s="662"/>
      <c r="F133" s="662"/>
      <c r="G133" s="662"/>
      <c r="H133" s="662"/>
      <c r="I133" s="662"/>
      <c r="J133" s="662"/>
      <c r="K133" s="662"/>
      <c r="L133" s="662"/>
      <c r="M133" s="662"/>
      <c r="N133" s="662"/>
      <c r="O133" s="662"/>
      <c r="P133" s="662"/>
      <c r="Q133" s="662"/>
      <c r="R133" s="662"/>
      <c r="S133" s="662"/>
      <c r="T133" s="662"/>
      <c r="U133" s="662"/>
      <c r="V133" s="663"/>
      <c r="W133" s="183" t="str">
        <f t="shared" ref="W133:X133" si="69">IF(W132&lt;=50,"(SR)",IF(W132&lt;=65,"(R)",IF(W132&lt;=75,"(S)",IF(W132&lt;=90,"(T)","(ST)"))))</f>
        <v>(SR)</v>
      </c>
      <c r="X133" s="183" t="str">
        <f t="shared" si="69"/>
        <v>(SR)</v>
      </c>
      <c r="Y133" s="184"/>
      <c r="Z133" s="464"/>
      <c r="AA133" s="187"/>
      <c r="AB133" s="187"/>
      <c r="AC133" s="187"/>
    </row>
    <row r="134" spans="1:29" ht="22.5" x14ac:dyDescent="0.2">
      <c r="A134" s="628" t="s">
        <v>223</v>
      </c>
      <c r="B134" s="628" t="s">
        <v>226</v>
      </c>
      <c r="C134" s="664" t="s">
        <v>225</v>
      </c>
      <c r="D134" s="15" t="s">
        <v>513</v>
      </c>
      <c r="E134" s="46" t="s">
        <v>10</v>
      </c>
      <c r="F134" s="47">
        <v>100</v>
      </c>
      <c r="G134" s="120">
        <f>SUM(G136)</f>
        <v>88665414</v>
      </c>
      <c r="H134" s="46" t="s">
        <v>10</v>
      </c>
      <c r="I134" s="47">
        <v>100</v>
      </c>
      <c r="J134" s="43">
        <f>SUM(J136)</f>
        <v>0</v>
      </c>
      <c r="K134" s="47">
        <v>100</v>
      </c>
      <c r="L134" s="312">
        <f>SUM(L136)</f>
        <v>0</v>
      </c>
      <c r="M134" s="16">
        <v>0</v>
      </c>
      <c r="N134" s="124"/>
      <c r="O134" s="16">
        <v>0</v>
      </c>
      <c r="P134" s="124"/>
      <c r="Q134" s="136"/>
      <c r="R134" s="124"/>
      <c r="S134" s="136"/>
      <c r="T134" s="124"/>
      <c r="U134" s="29">
        <f>M134+O134+Q134+S134</f>
        <v>0</v>
      </c>
      <c r="V134" s="124">
        <f t="shared" si="43"/>
        <v>0</v>
      </c>
      <c r="W134" s="159">
        <f>U134/K134*100</f>
        <v>0</v>
      </c>
      <c r="X134" s="202">
        <v>0</v>
      </c>
      <c r="Y134" s="174">
        <f>I134+U134</f>
        <v>100</v>
      </c>
      <c r="Z134" s="124">
        <f>SUM(Z136)</f>
        <v>0</v>
      </c>
      <c r="AA134" s="159">
        <f>Y134/F134*100</f>
        <v>100</v>
      </c>
      <c r="AB134" s="129">
        <f>Z134/G134*100</f>
        <v>0</v>
      </c>
      <c r="AC134" s="145" t="s">
        <v>697</v>
      </c>
    </row>
    <row r="135" spans="1:29" ht="35.25" customHeight="1" x14ac:dyDescent="0.2">
      <c r="A135" s="630"/>
      <c r="B135" s="630"/>
      <c r="C135" s="665"/>
      <c r="D135" s="15" t="s">
        <v>514</v>
      </c>
      <c r="E135" s="21" t="s">
        <v>751</v>
      </c>
      <c r="F135" s="16" t="s">
        <v>755</v>
      </c>
      <c r="G135" s="351">
        <f>SUM(G141)</f>
        <v>901538714</v>
      </c>
      <c r="H135" s="21" t="s">
        <v>754</v>
      </c>
      <c r="I135" s="132" t="s">
        <v>759</v>
      </c>
      <c r="J135" s="119">
        <f>SUM(J141)</f>
        <v>85552750</v>
      </c>
      <c r="K135" s="132" t="s">
        <v>783</v>
      </c>
      <c r="L135" s="119">
        <f>SUM(L141)</f>
        <v>56350944</v>
      </c>
      <c r="M135" s="136">
        <v>0</v>
      </c>
      <c r="N135" s="124">
        <f>N136+N141</f>
        <v>4200000</v>
      </c>
      <c r="O135" s="132" t="s">
        <v>783</v>
      </c>
      <c r="P135" s="124">
        <f>P136+P141</f>
        <v>9200000</v>
      </c>
      <c r="Q135" s="328"/>
      <c r="R135" s="124"/>
      <c r="S135" s="136"/>
      <c r="T135" s="124"/>
      <c r="U135" s="29" t="s">
        <v>694</v>
      </c>
      <c r="V135" s="124">
        <f t="shared" si="43"/>
        <v>13400000</v>
      </c>
      <c r="W135" s="159" t="str">
        <f>U135</f>
        <v>Madya</v>
      </c>
      <c r="X135" s="129">
        <f>V135/L135*100</f>
        <v>23.779548395852959</v>
      </c>
      <c r="Y135" s="469" t="str">
        <f>W135</f>
        <v>Madya</v>
      </c>
      <c r="Z135" s="124">
        <f>SUM(Z141)</f>
        <v>98952750</v>
      </c>
      <c r="AA135" s="159" t="str">
        <f>Y135</f>
        <v>Madya</v>
      </c>
      <c r="AB135" s="129">
        <f>Z135/G135*100</f>
        <v>10.975984554336065</v>
      </c>
      <c r="AC135" s="145" t="s">
        <v>697</v>
      </c>
    </row>
    <row r="136" spans="1:29" ht="56.25" x14ac:dyDescent="0.2">
      <c r="A136" s="132" t="s">
        <v>224</v>
      </c>
      <c r="B136" s="117" t="s">
        <v>228</v>
      </c>
      <c r="C136" s="1" t="s">
        <v>227</v>
      </c>
      <c r="D136" s="59" t="s">
        <v>222</v>
      </c>
      <c r="E136" s="47" t="s">
        <v>497</v>
      </c>
      <c r="F136" s="47">
        <v>7</v>
      </c>
      <c r="G136" s="120">
        <f>SUM(G137:G138)</f>
        <v>88665414</v>
      </c>
      <c r="H136" s="47" t="s">
        <v>497</v>
      </c>
      <c r="I136" s="47">
        <v>0</v>
      </c>
      <c r="J136" s="126">
        <f>SUM(J137:J138)</f>
        <v>0</v>
      </c>
      <c r="K136" s="432">
        <v>1</v>
      </c>
      <c r="L136" s="314">
        <f>SUM(L137:L138)</f>
        <v>0</v>
      </c>
      <c r="M136" s="47">
        <f>SUM(M137:M138)</f>
        <v>0</v>
      </c>
      <c r="N136" s="124">
        <f>SUM(N137:N138)</f>
        <v>0</v>
      </c>
      <c r="O136" s="47">
        <v>0</v>
      </c>
      <c r="P136" s="124">
        <v>0</v>
      </c>
      <c r="Q136" s="47"/>
      <c r="R136" s="124"/>
      <c r="S136" s="47"/>
      <c r="T136" s="124"/>
      <c r="U136" s="31">
        <f t="shared" ref="U136:U138" si="70">M136+O136+Q136+S136</f>
        <v>0</v>
      </c>
      <c r="V136" s="177">
        <f t="shared" si="43"/>
        <v>0</v>
      </c>
      <c r="W136" s="147">
        <v>0</v>
      </c>
      <c r="X136" s="147">
        <v>0</v>
      </c>
      <c r="Y136" s="174">
        <f>I136+U136</f>
        <v>0</v>
      </c>
      <c r="Z136" s="124">
        <f>SUM(Z137:Z138)</f>
        <v>0</v>
      </c>
      <c r="AA136" s="159">
        <f>Y136/F136*100</f>
        <v>0</v>
      </c>
      <c r="AB136" s="129">
        <f>Z136/G136*100</f>
        <v>0</v>
      </c>
      <c r="AC136" s="145" t="s">
        <v>697</v>
      </c>
    </row>
    <row r="137" spans="1:29" ht="95.25" customHeight="1" x14ac:dyDescent="0.2">
      <c r="A137" s="137" t="s">
        <v>233</v>
      </c>
      <c r="B137" s="138" t="s">
        <v>230</v>
      </c>
      <c r="C137" s="6" t="s">
        <v>229</v>
      </c>
      <c r="D137" s="20" t="s">
        <v>517</v>
      </c>
      <c r="E137" s="3" t="s">
        <v>493</v>
      </c>
      <c r="F137" s="3">
        <v>21</v>
      </c>
      <c r="G137" s="281">
        <v>44332707</v>
      </c>
      <c r="H137" s="3" t="s">
        <v>493</v>
      </c>
      <c r="I137" s="3">
        <v>0</v>
      </c>
      <c r="J137" s="44">
        <v>0</v>
      </c>
      <c r="K137" s="433">
        <v>1</v>
      </c>
      <c r="L137" s="411">
        <v>0</v>
      </c>
      <c r="M137" s="200">
        <v>0</v>
      </c>
      <c r="N137" s="444">
        <v>0</v>
      </c>
      <c r="O137" s="200">
        <v>0</v>
      </c>
      <c r="P137" s="444">
        <v>0</v>
      </c>
      <c r="Q137" s="200"/>
      <c r="R137" s="444"/>
      <c r="S137" s="200"/>
      <c r="T137" s="444"/>
      <c r="U137" s="31">
        <f t="shared" si="70"/>
        <v>0</v>
      </c>
      <c r="V137" s="177">
        <f t="shared" si="43"/>
        <v>0</v>
      </c>
      <c r="W137" s="147">
        <v>0</v>
      </c>
      <c r="X137" s="147">
        <v>0</v>
      </c>
      <c r="Y137" s="147">
        <f>I137+U137</f>
        <v>0</v>
      </c>
      <c r="Z137" s="12">
        <f>J137+V137</f>
        <v>0</v>
      </c>
      <c r="AA137" s="144">
        <f>Y137/F137*100</f>
        <v>0</v>
      </c>
      <c r="AB137" s="145">
        <f>Z137/G137*100</f>
        <v>0</v>
      </c>
      <c r="AC137" s="145" t="s">
        <v>697</v>
      </c>
    </row>
    <row r="138" spans="1:29" ht="45" x14ac:dyDescent="0.2">
      <c r="A138" s="137" t="s">
        <v>234</v>
      </c>
      <c r="B138" s="138" t="s">
        <v>232</v>
      </c>
      <c r="C138" s="6" t="s">
        <v>231</v>
      </c>
      <c r="D138" s="20" t="s">
        <v>518</v>
      </c>
      <c r="E138" s="3" t="s">
        <v>18</v>
      </c>
      <c r="F138" s="3">
        <v>5</v>
      </c>
      <c r="G138" s="281">
        <v>44332707</v>
      </c>
      <c r="H138" s="3" t="s">
        <v>18</v>
      </c>
      <c r="I138" s="3">
        <v>0</v>
      </c>
      <c r="J138" s="44">
        <v>0</v>
      </c>
      <c r="K138" s="433">
        <v>1</v>
      </c>
      <c r="L138" s="411">
        <v>0</v>
      </c>
      <c r="M138" s="200">
        <v>0</v>
      </c>
      <c r="N138" s="444">
        <v>0</v>
      </c>
      <c r="O138" s="200">
        <v>0</v>
      </c>
      <c r="P138" s="444">
        <v>0</v>
      </c>
      <c r="Q138" s="200"/>
      <c r="R138" s="444"/>
      <c r="S138" s="200"/>
      <c r="T138" s="444"/>
      <c r="U138" s="31">
        <f t="shared" si="70"/>
        <v>0</v>
      </c>
      <c r="V138" s="177">
        <f t="shared" si="43"/>
        <v>0</v>
      </c>
      <c r="W138" s="147">
        <v>0</v>
      </c>
      <c r="X138" s="147">
        <v>0</v>
      </c>
      <c r="Y138" s="147">
        <f>I138+U138</f>
        <v>0</v>
      </c>
      <c r="Z138" s="12">
        <f>J138+V138</f>
        <v>0</v>
      </c>
      <c r="AA138" s="144">
        <f>Y138/F138*100</f>
        <v>0</v>
      </c>
      <c r="AB138" s="145">
        <f>Z138/G138*100</f>
        <v>0</v>
      </c>
      <c r="AC138" s="145" t="s">
        <v>697</v>
      </c>
    </row>
    <row r="139" spans="1:29" x14ac:dyDescent="0.2">
      <c r="A139" s="646" t="s">
        <v>699</v>
      </c>
      <c r="B139" s="646"/>
      <c r="C139" s="646"/>
      <c r="D139" s="646"/>
      <c r="E139" s="646"/>
      <c r="F139" s="646"/>
      <c r="G139" s="646"/>
      <c r="H139" s="646"/>
      <c r="I139" s="646"/>
      <c r="J139" s="646"/>
      <c r="K139" s="646"/>
      <c r="L139" s="646"/>
      <c r="M139" s="646"/>
      <c r="N139" s="646"/>
      <c r="O139" s="646"/>
      <c r="P139" s="646"/>
      <c r="Q139" s="646"/>
      <c r="R139" s="646"/>
      <c r="S139" s="646"/>
      <c r="T139" s="646"/>
      <c r="U139" s="646"/>
      <c r="V139" s="646"/>
      <c r="W139" s="151">
        <f>AVERAGE(W137:W138)</f>
        <v>0</v>
      </c>
      <c r="X139" s="151">
        <f>AVERAGE(X137:X138)</f>
        <v>0</v>
      </c>
      <c r="Y139" s="152"/>
      <c r="Z139" s="463"/>
      <c r="AA139" s="153"/>
      <c r="AB139" s="151"/>
      <c r="AC139" s="151"/>
    </row>
    <row r="140" spans="1:29" x14ac:dyDescent="0.2">
      <c r="A140" s="647" t="s">
        <v>685</v>
      </c>
      <c r="B140" s="648"/>
      <c r="C140" s="648"/>
      <c r="D140" s="648"/>
      <c r="E140" s="648"/>
      <c r="F140" s="648"/>
      <c r="G140" s="648"/>
      <c r="H140" s="648"/>
      <c r="I140" s="648"/>
      <c r="J140" s="648"/>
      <c r="K140" s="648"/>
      <c r="L140" s="648"/>
      <c r="M140" s="648"/>
      <c r="N140" s="648"/>
      <c r="O140" s="648"/>
      <c r="P140" s="648"/>
      <c r="Q140" s="648"/>
      <c r="R140" s="648"/>
      <c r="S140" s="648"/>
      <c r="T140" s="648"/>
      <c r="U140" s="648"/>
      <c r="V140" s="649"/>
      <c r="W140" s="151" t="str">
        <f t="shared" ref="W140:X140" si="71">IF(W139&lt;=50,"(SR)",IF(W139&lt;=65,"(R)",IF(W139&lt;=75,"(S)",IF(W139&lt;=90,"(T)","(ST)"))))</f>
        <v>(SR)</v>
      </c>
      <c r="X140" s="151" t="str">
        <f t="shared" si="71"/>
        <v>(SR)</v>
      </c>
      <c r="Y140" s="152"/>
      <c r="Z140" s="463"/>
      <c r="AA140" s="155"/>
      <c r="AB140" s="155"/>
      <c r="AC140" s="155"/>
    </row>
    <row r="141" spans="1:29" ht="67.5" x14ac:dyDescent="0.2">
      <c r="A141" s="132" t="s">
        <v>235</v>
      </c>
      <c r="B141" s="117" t="s">
        <v>242</v>
      </c>
      <c r="C141" s="1" t="s">
        <v>241</v>
      </c>
      <c r="D141" s="15" t="s">
        <v>236</v>
      </c>
      <c r="E141" s="16" t="s">
        <v>497</v>
      </c>
      <c r="F141" s="358">
        <v>9</v>
      </c>
      <c r="G141" s="359">
        <f>SUM(G142:G145)</f>
        <v>901538714</v>
      </c>
      <c r="H141" s="16" t="s">
        <v>497</v>
      </c>
      <c r="I141" s="16">
        <v>3</v>
      </c>
      <c r="J141" s="119">
        <f>SUM(J142:J145)</f>
        <v>85552750</v>
      </c>
      <c r="K141" s="192">
        <v>1</v>
      </c>
      <c r="L141" s="119">
        <f>SUM(L142:L145)</f>
        <v>56350944</v>
      </c>
      <c r="M141" s="136">
        <v>1</v>
      </c>
      <c r="N141" s="124">
        <f>SUM(N142:N145)</f>
        <v>4200000</v>
      </c>
      <c r="O141" s="136">
        <v>1</v>
      </c>
      <c r="P141" s="124">
        <f>SUM(P142:P145)</f>
        <v>9200000</v>
      </c>
      <c r="Q141" s="172"/>
      <c r="R141" s="124"/>
      <c r="S141" s="136"/>
      <c r="T141" s="124"/>
      <c r="U141" s="29">
        <v>1</v>
      </c>
      <c r="V141" s="124">
        <f t="shared" si="43"/>
        <v>13400000</v>
      </c>
      <c r="W141" s="159">
        <f>U141/K141*100</f>
        <v>100</v>
      </c>
      <c r="X141" s="129">
        <f>V141/L141*100</f>
        <v>23.779548395852959</v>
      </c>
      <c r="Y141" s="174">
        <f>I141+U141</f>
        <v>4</v>
      </c>
      <c r="Z141" s="124">
        <f>SUM(Z142:Z145)</f>
        <v>98952750</v>
      </c>
      <c r="AA141" s="129">
        <f t="shared" ref="AA141:AB145" si="72">Y141/F141*100</f>
        <v>44.444444444444443</v>
      </c>
      <c r="AB141" s="129">
        <f t="shared" si="72"/>
        <v>10.975984554336065</v>
      </c>
      <c r="AC141" s="145" t="s">
        <v>697</v>
      </c>
    </row>
    <row r="142" spans="1:29" ht="45" x14ac:dyDescent="0.2">
      <c r="A142" s="137" t="s">
        <v>237</v>
      </c>
      <c r="B142" s="138" t="s">
        <v>244</v>
      </c>
      <c r="C142" s="6" t="s">
        <v>243</v>
      </c>
      <c r="D142" s="20" t="s">
        <v>519</v>
      </c>
      <c r="E142" s="3" t="s">
        <v>253</v>
      </c>
      <c r="F142" s="360">
        <v>263</v>
      </c>
      <c r="G142" s="355">
        <v>176826116</v>
      </c>
      <c r="H142" s="3" t="s">
        <v>253</v>
      </c>
      <c r="I142" s="3">
        <v>0</v>
      </c>
      <c r="J142" s="44">
        <v>0</v>
      </c>
      <c r="K142" s="200">
        <v>116</v>
      </c>
      <c r="L142" s="496">
        <v>8950944</v>
      </c>
      <c r="M142" s="200">
        <v>0</v>
      </c>
      <c r="N142" s="444">
        <v>0</v>
      </c>
      <c r="O142" s="200">
        <v>0</v>
      </c>
      <c r="P142" s="444">
        <v>0</v>
      </c>
      <c r="Q142" s="200"/>
      <c r="R142" s="444"/>
      <c r="S142" s="200"/>
      <c r="T142" s="446"/>
      <c r="U142" s="31">
        <f t="shared" ref="U142:U144" si="73">M142+O142+Q142+S142</f>
        <v>0</v>
      </c>
      <c r="V142" s="177">
        <f t="shared" si="43"/>
        <v>0</v>
      </c>
      <c r="W142" s="427">
        <f>U142/K142*100</f>
        <v>0</v>
      </c>
      <c r="X142" s="147">
        <f>V142/L142*100</f>
        <v>0</v>
      </c>
      <c r="Y142" s="147">
        <f>I142+U142</f>
        <v>0</v>
      </c>
      <c r="Z142" s="12">
        <f>J142+V142</f>
        <v>0</v>
      </c>
      <c r="AA142" s="144">
        <f t="shared" si="72"/>
        <v>0</v>
      </c>
      <c r="AB142" s="145">
        <f t="shared" si="72"/>
        <v>0</v>
      </c>
      <c r="AC142" s="145" t="s">
        <v>697</v>
      </c>
    </row>
    <row r="143" spans="1:29" ht="59.25" customHeight="1" x14ac:dyDescent="0.2">
      <c r="A143" s="137" t="s">
        <v>238</v>
      </c>
      <c r="B143" s="138" t="s">
        <v>246</v>
      </c>
      <c r="C143" s="6" t="s">
        <v>245</v>
      </c>
      <c r="D143" s="20" t="s">
        <v>520</v>
      </c>
      <c r="E143" s="3" t="s">
        <v>18</v>
      </c>
      <c r="F143" s="360">
        <v>35</v>
      </c>
      <c r="G143" s="355">
        <v>144332934</v>
      </c>
      <c r="H143" s="3" t="s">
        <v>18</v>
      </c>
      <c r="I143" s="3">
        <v>0</v>
      </c>
      <c r="J143" s="44">
        <v>0</v>
      </c>
      <c r="K143" s="200">
        <v>5</v>
      </c>
      <c r="L143" s="411">
        <v>0</v>
      </c>
      <c r="M143" s="200">
        <v>0</v>
      </c>
      <c r="N143" s="444">
        <v>0</v>
      </c>
      <c r="O143" s="200">
        <v>0</v>
      </c>
      <c r="P143" s="444">
        <v>0</v>
      </c>
      <c r="Q143" s="200"/>
      <c r="R143" s="444"/>
      <c r="S143" s="200"/>
      <c r="T143" s="446"/>
      <c r="U143" s="31">
        <f t="shared" si="73"/>
        <v>0</v>
      </c>
      <c r="V143" s="177">
        <f t="shared" si="43"/>
        <v>0</v>
      </c>
      <c r="W143" s="147">
        <v>0</v>
      </c>
      <c r="X143" s="147">
        <v>0</v>
      </c>
      <c r="Y143" s="147">
        <f>I143+U143</f>
        <v>0</v>
      </c>
      <c r="Z143" s="12">
        <f>J143+V143</f>
        <v>0</v>
      </c>
      <c r="AA143" s="144">
        <f t="shared" si="72"/>
        <v>0</v>
      </c>
      <c r="AB143" s="145">
        <f t="shared" si="72"/>
        <v>0</v>
      </c>
      <c r="AC143" s="145" t="s">
        <v>697</v>
      </c>
    </row>
    <row r="144" spans="1:29" ht="71.25" customHeight="1" x14ac:dyDescent="0.2">
      <c r="A144" s="137" t="s">
        <v>239</v>
      </c>
      <c r="B144" s="138" t="s">
        <v>248</v>
      </c>
      <c r="C144" s="6" t="s">
        <v>247</v>
      </c>
      <c r="D144" s="20" t="s">
        <v>521</v>
      </c>
      <c r="E144" s="62" t="s">
        <v>18</v>
      </c>
      <c r="F144" s="361">
        <v>2</v>
      </c>
      <c r="G144" s="352">
        <v>44332866</v>
      </c>
      <c r="H144" s="62" t="s">
        <v>18</v>
      </c>
      <c r="I144" s="7">
        <v>0</v>
      </c>
      <c r="J144" s="13">
        <v>0</v>
      </c>
      <c r="K144" s="200">
        <v>2</v>
      </c>
      <c r="L144" s="411">
        <v>0</v>
      </c>
      <c r="M144" s="200">
        <v>0</v>
      </c>
      <c r="N144" s="444">
        <v>0</v>
      </c>
      <c r="O144" s="200">
        <v>0</v>
      </c>
      <c r="P144" s="444">
        <v>0</v>
      </c>
      <c r="Q144" s="200"/>
      <c r="R144" s="444"/>
      <c r="S144" s="200"/>
      <c r="T144" s="446"/>
      <c r="U144" s="31">
        <f t="shared" si="73"/>
        <v>0</v>
      </c>
      <c r="V144" s="177">
        <f t="shared" si="43"/>
        <v>0</v>
      </c>
      <c r="W144" s="147">
        <v>0</v>
      </c>
      <c r="X144" s="147">
        <v>0</v>
      </c>
      <c r="Y144" s="147">
        <f>I144+U144</f>
        <v>0</v>
      </c>
      <c r="Z144" s="12">
        <f>J144+V144</f>
        <v>0</v>
      </c>
      <c r="AA144" s="144">
        <f t="shared" si="72"/>
        <v>0</v>
      </c>
      <c r="AB144" s="145">
        <f t="shared" si="72"/>
        <v>0</v>
      </c>
      <c r="AC144" s="145" t="s">
        <v>697</v>
      </c>
    </row>
    <row r="145" spans="1:29" ht="56.25" x14ac:dyDescent="0.2">
      <c r="A145" s="137" t="s">
        <v>240</v>
      </c>
      <c r="B145" s="138" t="s">
        <v>250</v>
      </c>
      <c r="C145" s="6" t="s">
        <v>249</v>
      </c>
      <c r="D145" s="255" t="s">
        <v>522</v>
      </c>
      <c r="E145" s="62" t="s">
        <v>18</v>
      </c>
      <c r="F145" s="361">
        <v>7</v>
      </c>
      <c r="G145" s="352">
        <v>536046798</v>
      </c>
      <c r="H145" s="62" t="s">
        <v>18</v>
      </c>
      <c r="I145" s="7">
        <v>2</v>
      </c>
      <c r="J145" s="8">
        <v>85552750</v>
      </c>
      <c r="K145" s="433">
        <v>1</v>
      </c>
      <c r="L145" s="413">
        <v>47400000</v>
      </c>
      <c r="M145" s="139">
        <v>1</v>
      </c>
      <c r="N145" s="562">
        <v>4200000</v>
      </c>
      <c r="O145" s="567">
        <v>1</v>
      </c>
      <c r="P145" s="444">
        <v>9200000</v>
      </c>
      <c r="Q145" s="568"/>
      <c r="R145" s="444"/>
      <c r="S145" s="200"/>
      <c r="T145" s="444"/>
      <c r="U145" s="31">
        <v>1</v>
      </c>
      <c r="V145" s="177">
        <f t="shared" si="43"/>
        <v>13400000</v>
      </c>
      <c r="W145" s="144">
        <f>U145/K145*100</f>
        <v>100</v>
      </c>
      <c r="X145" s="145">
        <f>V145/L145*100</f>
        <v>28.270042194092827</v>
      </c>
      <c r="Y145" s="147">
        <f>I145+U145</f>
        <v>3</v>
      </c>
      <c r="Z145" s="12">
        <f>J145+V145</f>
        <v>98952750</v>
      </c>
      <c r="AA145" s="145">
        <f t="shared" si="72"/>
        <v>42.857142857142854</v>
      </c>
      <c r="AB145" s="145">
        <f t="shared" si="72"/>
        <v>18.459722242385261</v>
      </c>
      <c r="AC145" s="145" t="s">
        <v>697</v>
      </c>
    </row>
    <row r="146" spans="1:29" x14ac:dyDescent="0.2">
      <c r="A146" s="646" t="s">
        <v>699</v>
      </c>
      <c r="B146" s="646"/>
      <c r="C146" s="646"/>
      <c r="D146" s="646"/>
      <c r="E146" s="646"/>
      <c r="F146" s="646"/>
      <c r="G146" s="646"/>
      <c r="H146" s="646"/>
      <c r="I146" s="646"/>
      <c r="J146" s="646"/>
      <c r="K146" s="646"/>
      <c r="L146" s="646"/>
      <c r="M146" s="646"/>
      <c r="N146" s="646"/>
      <c r="O146" s="646"/>
      <c r="P146" s="646"/>
      <c r="Q146" s="646"/>
      <c r="R146" s="646"/>
      <c r="S146" s="646"/>
      <c r="T146" s="646"/>
      <c r="U146" s="646"/>
      <c r="V146" s="646"/>
      <c r="W146" s="151">
        <f>AVERAGE(W145)</f>
        <v>100</v>
      </c>
      <c r="X146" s="151">
        <f>AVERAGE(X145)</f>
        <v>28.270042194092827</v>
      </c>
      <c r="Y146" s="152"/>
      <c r="Z146" s="463"/>
      <c r="AA146" s="153"/>
      <c r="AB146" s="151"/>
      <c r="AC146" s="151"/>
    </row>
    <row r="147" spans="1:29" x14ac:dyDescent="0.2">
      <c r="A147" s="647" t="s">
        <v>685</v>
      </c>
      <c r="B147" s="648"/>
      <c r="C147" s="648"/>
      <c r="D147" s="648"/>
      <c r="E147" s="648"/>
      <c r="F147" s="648"/>
      <c r="G147" s="648"/>
      <c r="H147" s="648"/>
      <c r="I147" s="648"/>
      <c r="J147" s="648"/>
      <c r="K147" s="648"/>
      <c r="L147" s="648"/>
      <c r="M147" s="648"/>
      <c r="N147" s="648"/>
      <c r="O147" s="648"/>
      <c r="P147" s="648"/>
      <c r="Q147" s="648"/>
      <c r="R147" s="648"/>
      <c r="S147" s="648"/>
      <c r="T147" s="648"/>
      <c r="U147" s="648"/>
      <c r="V147" s="649"/>
      <c r="W147" s="151" t="str">
        <f t="shared" ref="W147:X147" si="74">IF(W146&lt;=50,"(SR)",IF(W146&lt;=65,"(R)",IF(W146&lt;=75,"(S)",IF(W146&lt;=90,"(T)","(ST)"))))</f>
        <v>(ST)</v>
      </c>
      <c r="X147" s="151" t="str">
        <f t="shared" si="74"/>
        <v>(SR)</v>
      </c>
      <c r="Y147" s="152"/>
      <c r="Z147" s="463"/>
      <c r="AA147" s="155"/>
      <c r="AB147" s="155"/>
      <c r="AC147" s="155"/>
    </row>
    <row r="148" spans="1:29" x14ac:dyDescent="0.2">
      <c r="A148" s="660" t="s">
        <v>700</v>
      </c>
      <c r="B148" s="660"/>
      <c r="C148" s="660"/>
      <c r="D148" s="660"/>
      <c r="E148" s="660"/>
      <c r="F148" s="660"/>
      <c r="G148" s="660"/>
      <c r="H148" s="660"/>
      <c r="I148" s="660"/>
      <c r="J148" s="660"/>
      <c r="K148" s="660"/>
      <c r="L148" s="660"/>
      <c r="M148" s="660"/>
      <c r="N148" s="660"/>
      <c r="O148" s="660"/>
      <c r="P148" s="660"/>
      <c r="Q148" s="660"/>
      <c r="R148" s="660"/>
      <c r="S148" s="660"/>
      <c r="T148" s="660"/>
      <c r="U148" s="660"/>
      <c r="V148" s="660"/>
      <c r="W148" s="183">
        <f>AVERAGE(W141)</f>
        <v>100</v>
      </c>
      <c r="X148" s="183">
        <f>AVERAGE(X141)</f>
        <v>23.779548395852959</v>
      </c>
      <c r="Y148" s="184"/>
      <c r="Z148" s="464"/>
      <c r="AA148" s="185"/>
      <c r="AB148" s="183"/>
      <c r="AC148" s="183"/>
    </row>
    <row r="149" spans="1:29" x14ac:dyDescent="0.2">
      <c r="A149" s="661" t="s">
        <v>685</v>
      </c>
      <c r="B149" s="662"/>
      <c r="C149" s="662"/>
      <c r="D149" s="662"/>
      <c r="E149" s="662"/>
      <c r="F149" s="662"/>
      <c r="G149" s="662"/>
      <c r="H149" s="662"/>
      <c r="I149" s="662"/>
      <c r="J149" s="662"/>
      <c r="K149" s="662"/>
      <c r="L149" s="662"/>
      <c r="M149" s="662"/>
      <c r="N149" s="662"/>
      <c r="O149" s="662"/>
      <c r="P149" s="662"/>
      <c r="Q149" s="662"/>
      <c r="R149" s="662"/>
      <c r="S149" s="662"/>
      <c r="T149" s="662"/>
      <c r="U149" s="662"/>
      <c r="V149" s="663"/>
      <c r="W149" s="183" t="str">
        <f t="shared" ref="W149:X149" si="75">IF(W148&lt;=50,"(SR)",IF(W148&lt;=65,"(R)",IF(W148&lt;=75,"(S)",IF(W148&lt;=90,"(T)","(ST)"))))</f>
        <v>(ST)</v>
      </c>
      <c r="X149" s="183" t="str">
        <f t="shared" si="75"/>
        <v>(SR)</v>
      </c>
      <c r="Y149" s="184"/>
      <c r="Z149" s="464"/>
      <c r="AA149" s="187"/>
      <c r="AB149" s="187"/>
      <c r="AC149" s="187"/>
    </row>
    <row r="150" spans="1:29" ht="54" customHeight="1" x14ac:dyDescent="0.2">
      <c r="A150" s="132" t="s">
        <v>541</v>
      </c>
      <c r="B150" s="117" t="s">
        <v>543</v>
      </c>
      <c r="C150" s="63" t="s">
        <v>523</v>
      </c>
      <c r="D150" s="258" t="s">
        <v>524</v>
      </c>
      <c r="E150" s="64" t="s">
        <v>10</v>
      </c>
      <c r="F150" s="65">
        <v>10</v>
      </c>
      <c r="G150" s="362">
        <f>SUM(G151+G156+G160)</f>
        <v>594670270</v>
      </c>
      <c r="H150" s="64" t="s">
        <v>10</v>
      </c>
      <c r="I150" s="16">
        <v>0</v>
      </c>
      <c r="J150" s="68">
        <f>SUM(J151+J156+J160)</f>
        <v>0</v>
      </c>
      <c r="K150" s="329">
        <v>14</v>
      </c>
      <c r="L150" s="312">
        <f>SUM(L151+L156+L160)</f>
        <v>66943826</v>
      </c>
      <c r="M150" s="16">
        <f>M151</f>
        <v>0</v>
      </c>
      <c r="N150" s="124">
        <f>N151+N156+N160</f>
        <v>0</v>
      </c>
      <c r="O150" s="16">
        <f>O151</f>
        <v>0</v>
      </c>
      <c r="P150" s="124">
        <f>P151+P156+P160</f>
        <v>0</v>
      </c>
      <c r="Q150" s="16"/>
      <c r="R150" s="124"/>
      <c r="S150" s="16"/>
      <c r="T150" s="124"/>
      <c r="U150" s="29">
        <f t="shared" ref="U150:V162" si="76">M150+O150+Q150+S150</f>
        <v>0</v>
      </c>
      <c r="V150" s="124">
        <f t="shared" si="76"/>
        <v>0</v>
      </c>
      <c r="W150" s="435">
        <f t="shared" ref="W150:X153" si="77">U150/K150*100</f>
        <v>0</v>
      </c>
      <c r="X150" s="435">
        <f t="shared" si="77"/>
        <v>0</v>
      </c>
      <c r="Y150" s="174">
        <f>I150+U150</f>
        <v>0</v>
      </c>
      <c r="Z150" s="124">
        <f>SUM(Z151+Z156+Z160)</f>
        <v>0</v>
      </c>
      <c r="AA150" s="159">
        <f t="shared" ref="AA150:AB153" si="78">Y150/F150*100</f>
        <v>0</v>
      </c>
      <c r="AB150" s="129">
        <f t="shared" si="78"/>
        <v>0</v>
      </c>
      <c r="AC150" s="145" t="s">
        <v>697</v>
      </c>
    </row>
    <row r="151" spans="1:29" ht="62.25" customHeight="1" x14ac:dyDescent="0.2">
      <c r="A151" s="132" t="s">
        <v>542</v>
      </c>
      <c r="B151" s="117" t="s">
        <v>544</v>
      </c>
      <c r="C151" s="63" t="s">
        <v>810</v>
      </c>
      <c r="D151" s="258" t="s">
        <v>526</v>
      </c>
      <c r="E151" s="69" t="s">
        <v>497</v>
      </c>
      <c r="F151" s="65">
        <v>11</v>
      </c>
      <c r="G151" s="362">
        <f>SUM(G152:G153)</f>
        <v>428672232</v>
      </c>
      <c r="H151" s="69" t="s">
        <v>497</v>
      </c>
      <c r="I151" s="16">
        <v>0</v>
      </c>
      <c r="J151" s="68">
        <f>SUM(J152:J153)</f>
        <v>0</v>
      </c>
      <c r="K151" s="329">
        <v>1</v>
      </c>
      <c r="L151" s="312">
        <f>SUM(L152:L153)</f>
        <v>32710944</v>
      </c>
      <c r="M151" s="16">
        <f>SUM(M152:M153)</f>
        <v>0</v>
      </c>
      <c r="N151" s="124">
        <f>SUM(N152:N153)</f>
        <v>0</v>
      </c>
      <c r="O151" s="16">
        <f>SUM(O152:O153)</f>
        <v>0</v>
      </c>
      <c r="P151" s="124">
        <f>SUM(P152:P153)</f>
        <v>0</v>
      </c>
      <c r="Q151" s="16"/>
      <c r="R151" s="124"/>
      <c r="S151" s="16"/>
      <c r="T151" s="124"/>
      <c r="U151" s="31">
        <f t="shared" si="76"/>
        <v>0</v>
      </c>
      <c r="V151" s="124">
        <f t="shared" si="76"/>
        <v>0</v>
      </c>
      <c r="W151" s="435">
        <f t="shared" si="77"/>
        <v>0</v>
      </c>
      <c r="X151" s="435">
        <f t="shared" si="77"/>
        <v>0</v>
      </c>
      <c r="Y151" s="174">
        <f>I151+U151</f>
        <v>0</v>
      </c>
      <c r="Z151" s="124">
        <f>SUM(Z152:Z153)</f>
        <v>0</v>
      </c>
      <c r="AA151" s="159">
        <f t="shared" si="78"/>
        <v>0</v>
      </c>
      <c r="AB151" s="129">
        <f t="shared" si="78"/>
        <v>0</v>
      </c>
      <c r="AC151" s="145" t="s">
        <v>697</v>
      </c>
    </row>
    <row r="152" spans="1:29" ht="67.5" x14ac:dyDescent="0.2">
      <c r="A152" s="137" t="s">
        <v>545</v>
      </c>
      <c r="B152" s="138" t="s">
        <v>547</v>
      </c>
      <c r="C152" s="70" t="s">
        <v>834</v>
      </c>
      <c r="D152" s="255" t="s">
        <v>835</v>
      </c>
      <c r="E152" s="62" t="s">
        <v>253</v>
      </c>
      <c r="F152" s="7">
        <v>24</v>
      </c>
      <c r="G152" s="352">
        <v>344986116</v>
      </c>
      <c r="H152" s="62" t="s">
        <v>253</v>
      </c>
      <c r="I152" s="7">
        <v>0</v>
      </c>
      <c r="J152" s="13">
        <v>0</v>
      </c>
      <c r="K152" s="421">
        <v>2</v>
      </c>
      <c r="L152" s="412">
        <v>32710944</v>
      </c>
      <c r="M152" s="200">
        <v>0</v>
      </c>
      <c r="N152" s="444">
        <v>0</v>
      </c>
      <c r="O152" s="200">
        <v>0</v>
      </c>
      <c r="P152" s="444">
        <v>0</v>
      </c>
      <c r="Q152" s="200"/>
      <c r="R152" s="444"/>
      <c r="S152" s="200"/>
      <c r="T152" s="444"/>
      <c r="U152" s="31">
        <f t="shared" si="76"/>
        <v>0</v>
      </c>
      <c r="V152" s="177">
        <f t="shared" si="76"/>
        <v>0</v>
      </c>
      <c r="W152" s="436">
        <f t="shared" si="77"/>
        <v>0</v>
      </c>
      <c r="X152" s="436">
        <f t="shared" si="77"/>
        <v>0</v>
      </c>
      <c r="Y152" s="147">
        <f>I152+U152</f>
        <v>0</v>
      </c>
      <c r="Z152" s="12">
        <f>J152+V152</f>
        <v>0</v>
      </c>
      <c r="AA152" s="144">
        <f t="shared" si="78"/>
        <v>0</v>
      </c>
      <c r="AB152" s="145">
        <f t="shared" si="78"/>
        <v>0</v>
      </c>
      <c r="AC152" s="145" t="s">
        <v>697</v>
      </c>
    </row>
    <row r="153" spans="1:29" ht="54.75" customHeight="1" x14ac:dyDescent="0.2">
      <c r="A153" s="137" t="s">
        <v>546</v>
      </c>
      <c r="B153" s="138" t="s">
        <v>548</v>
      </c>
      <c r="C153" s="70" t="s">
        <v>529</v>
      </c>
      <c r="D153" s="255" t="s">
        <v>530</v>
      </c>
      <c r="E153" s="62" t="s">
        <v>18</v>
      </c>
      <c r="F153" s="7">
        <v>24</v>
      </c>
      <c r="G153" s="352">
        <v>83686116</v>
      </c>
      <c r="H153" s="62" t="s">
        <v>18</v>
      </c>
      <c r="I153" s="7">
        <v>0</v>
      </c>
      <c r="J153" s="13">
        <v>0</v>
      </c>
      <c r="K153" s="421">
        <v>4</v>
      </c>
      <c r="L153" s="414">
        <v>0</v>
      </c>
      <c r="M153" s="200">
        <v>0</v>
      </c>
      <c r="N153" s="444">
        <v>0</v>
      </c>
      <c r="O153" s="200">
        <v>0</v>
      </c>
      <c r="P153" s="444">
        <v>0</v>
      </c>
      <c r="Q153" s="200"/>
      <c r="R153" s="444"/>
      <c r="S153" s="200"/>
      <c r="T153" s="444"/>
      <c r="U153" s="31">
        <f t="shared" si="76"/>
        <v>0</v>
      </c>
      <c r="V153" s="177">
        <f t="shared" si="76"/>
        <v>0</v>
      </c>
      <c r="W153" s="436">
        <f t="shared" si="77"/>
        <v>0</v>
      </c>
      <c r="X153" s="436">
        <v>0</v>
      </c>
      <c r="Y153" s="147">
        <f>I153+U153</f>
        <v>0</v>
      </c>
      <c r="Z153" s="12">
        <f>J153+V153</f>
        <v>0</v>
      </c>
      <c r="AA153" s="144">
        <f t="shared" si="78"/>
        <v>0</v>
      </c>
      <c r="AB153" s="145">
        <f t="shared" si="78"/>
        <v>0</v>
      </c>
      <c r="AC153" s="145" t="s">
        <v>697</v>
      </c>
    </row>
    <row r="154" spans="1:29" x14ac:dyDescent="0.2">
      <c r="A154" s="646" t="s">
        <v>699</v>
      </c>
      <c r="B154" s="646"/>
      <c r="C154" s="646"/>
      <c r="D154" s="646"/>
      <c r="E154" s="646"/>
      <c r="F154" s="646"/>
      <c r="G154" s="646"/>
      <c r="H154" s="646"/>
      <c r="I154" s="646"/>
      <c r="J154" s="646"/>
      <c r="K154" s="646"/>
      <c r="L154" s="646"/>
      <c r="M154" s="646"/>
      <c r="N154" s="646"/>
      <c r="O154" s="646"/>
      <c r="P154" s="646"/>
      <c r="Q154" s="646"/>
      <c r="R154" s="646"/>
      <c r="S154" s="646"/>
      <c r="T154" s="646"/>
      <c r="U154" s="646"/>
      <c r="V154" s="646"/>
      <c r="W154" s="151">
        <f>AVERAGE(W152:W153)</f>
        <v>0</v>
      </c>
      <c r="X154" s="151">
        <f>AVERAGE(X152:X153)</f>
        <v>0</v>
      </c>
      <c r="Y154" s="152"/>
      <c r="Z154" s="463"/>
      <c r="AA154" s="153"/>
      <c r="AB154" s="151"/>
      <c r="AC154" s="151"/>
    </row>
    <row r="155" spans="1:29" x14ac:dyDescent="0.2">
      <c r="A155" s="647" t="s">
        <v>685</v>
      </c>
      <c r="B155" s="648"/>
      <c r="C155" s="648"/>
      <c r="D155" s="648"/>
      <c r="E155" s="648"/>
      <c r="F155" s="648"/>
      <c r="G155" s="648"/>
      <c r="H155" s="648"/>
      <c r="I155" s="648"/>
      <c r="J155" s="648"/>
      <c r="K155" s="648"/>
      <c r="L155" s="648"/>
      <c r="M155" s="648"/>
      <c r="N155" s="648"/>
      <c r="O155" s="648"/>
      <c r="P155" s="648"/>
      <c r="Q155" s="648"/>
      <c r="R155" s="648"/>
      <c r="S155" s="648"/>
      <c r="T155" s="648"/>
      <c r="U155" s="648"/>
      <c r="V155" s="649"/>
      <c r="W155" s="151" t="str">
        <f t="shared" ref="W155:X155" si="79">IF(W154&lt;=50,"(SR)",IF(W154&lt;=65,"(R)",IF(W154&lt;=75,"(S)",IF(W154&lt;=90,"(T)","(ST)"))))</f>
        <v>(SR)</v>
      </c>
      <c r="X155" s="151" t="str">
        <f t="shared" si="79"/>
        <v>(SR)</v>
      </c>
      <c r="Y155" s="152"/>
      <c r="Z155" s="463"/>
      <c r="AA155" s="155"/>
      <c r="AB155" s="155"/>
      <c r="AC155" s="155"/>
    </row>
    <row r="156" spans="1:29" ht="67.5" x14ac:dyDescent="0.2">
      <c r="A156" s="132" t="s">
        <v>549</v>
      </c>
      <c r="B156" s="117" t="s">
        <v>550</v>
      </c>
      <c r="C156" s="63" t="s">
        <v>531</v>
      </c>
      <c r="D156" s="258" t="s">
        <v>532</v>
      </c>
      <c r="E156" s="71" t="s">
        <v>497</v>
      </c>
      <c r="F156" s="16">
        <v>10</v>
      </c>
      <c r="G156" s="124">
        <f>SUM(G157)</f>
        <v>55332666</v>
      </c>
      <c r="H156" s="71" t="s">
        <v>497</v>
      </c>
      <c r="I156" s="16">
        <v>0</v>
      </c>
      <c r="J156" s="68">
        <f>SUM(J157)</f>
        <v>0</v>
      </c>
      <c r="K156" s="329">
        <v>1</v>
      </c>
      <c r="L156" s="312">
        <f>SUM(L157)</f>
        <v>11410944</v>
      </c>
      <c r="M156" s="136">
        <f>M157</f>
        <v>0</v>
      </c>
      <c r="N156" s="124">
        <f>SUM(N157)</f>
        <v>0</v>
      </c>
      <c r="O156" s="136">
        <v>0</v>
      </c>
      <c r="P156" s="124">
        <f>SUM(P157)</f>
        <v>0</v>
      </c>
      <c r="Q156" s="136">
        <v>0</v>
      </c>
      <c r="R156" s="124">
        <f>SUM(R157)</f>
        <v>0</v>
      </c>
      <c r="S156" s="136">
        <v>0</v>
      </c>
      <c r="T156" s="124">
        <f>SUM(T157)</f>
        <v>0</v>
      </c>
      <c r="U156" s="29">
        <f t="shared" si="76"/>
        <v>0</v>
      </c>
      <c r="V156" s="124">
        <f t="shared" si="76"/>
        <v>0</v>
      </c>
      <c r="W156" s="159">
        <v>0</v>
      </c>
      <c r="X156" s="159">
        <v>0</v>
      </c>
      <c r="Y156" s="174">
        <f>I156+U156</f>
        <v>0</v>
      </c>
      <c r="Z156" s="124">
        <f>SUM(Z157)</f>
        <v>0</v>
      </c>
      <c r="AA156" s="159">
        <f>Y156/F156*100</f>
        <v>0</v>
      </c>
      <c r="AB156" s="129">
        <f>Z156/G156*100</f>
        <v>0</v>
      </c>
      <c r="AC156" s="145" t="s">
        <v>697</v>
      </c>
    </row>
    <row r="157" spans="1:29" ht="45" x14ac:dyDescent="0.2">
      <c r="A157" s="137" t="s">
        <v>553</v>
      </c>
      <c r="B157" s="138" t="s">
        <v>554</v>
      </c>
      <c r="C157" s="70" t="s">
        <v>533</v>
      </c>
      <c r="D157" s="255" t="s">
        <v>836</v>
      </c>
      <c r="E157" s="62" t="s">
        <v>253</v>
      </c>
      <c r="F157" s="7">
        <v>10</v>
      </c>
      <c r="G157" s="282">
        <v>55332666</v>
      </c>
      <c r="H157" s="62" t="s">
        <v>253</v>
      </c>
      <c r="I157" s="7">
        <v>0</v>
      </c>
      <c r="J157" s="13">
        <v>0</v>
      </c>
      <c r="K157" s="421">
        <v>2</v>
      </c>
      <c r="L157" s="412">
        <v>11410944</v>
      </c>
      <c r="M157" s="200">
        <v>0</v>
      </c>
      <c r="N157" s="444">
        <v>0</v>
      </c>
      <c r="O157" s="200">
        <v>0</v>
      </c>
      <c r="P157" s="444">
        <v>0</v>
      </c>
      <c r="Q157" s="200">
        <v>0</v>
      </c>
      <c r="R157" s="444">
        <v>0</v>
      </c>
      <c r="S157" s="200">
        <v>0</v>
      </c>
      <c r="T157" s="444">
        <v>0</v>
      </c>
      <c r="U157" s="31">
        <f t="shared" si="76"/>
        <v>0</v>
      </c>
      <c r="V157" s="177">
        <f t="shared" si="76"/>
        <v>0</v>
      </c>
      <c r="W157" s="144">
        <f>U157/F157*100</f>
        <v>0</v>
      </c>
      <c r="X157" s="144">
        <f>V157/G157*100</f>
        <v>0</v>
      </c>
      <c r="Y157" s="147">
        <f>I157+U157</f>
        <v>0</v>
      </c>
      <c r="Z157" s="12">
        <f>J157+V157</f>
        <v>0</v>
      </c>
      <c r="AA157" s="144">
        <f>Y157/F157*100</f>
        <v>0</v>
      </c>
      <c r="AB157" s="145">
        <f>Z157/G157*100</f>
        <v>0</v>
      </c>
      <c r="AC157" s="145" t="s">
        <v>697</v>
      </c>
    </row>
    <row r="158" spans="1:29" x14ac:dyDescent="0.2">
      <c r="A158" s="646" t="s">
        <v>699</v>
      </c>
      <c r="B158" s="646"/>
      <c r="C158" s="646"/>
      <c r="D158" s="646"/>
      <c r="E158" s="646"/>
      <c r="F158" s="646"/>
      <c r="G158" s="646"/>
      <c r="H158" s="646"/>
      <c r="I158" s="646"/>
      <c r="J158" s="646"/>
      <c r="K158" s="646"/>
      <c r="L158" s="646"/>
      <c r="M158" s="646"/>
      <c r="N158" s="646"/>
      <c r="O158" s="646"/>
      <c r="P158" s="646"/>
      <c r="Q158" s="646"/>
      <c r="R158" s="646"/>
      <c r="S158" s="646"/>
      <c r="T158" s="646"/>
      <c r="U158" s="646"/>
      <c r="V158" s="646"/>
      <c r="W158" s="151">
        <f>AVERAGE(W157)</f>
        <v>0</v>
      </c>
      <c r="X158" s="151">
        <f>AVERAGE(X157)</f>
        <v>0</v>
      </c>
      <c r="Y158" s="152"/>
      <c r="Z158" s="463"/>
      <c r="AA158" s="153"/>
      <c r="AB158" s="151"/>
      <c r="AC158" s="151"/>
    </row>
    <row r="159" spans="1:29" x14ac:dyDescent="0.2">
      <c r="A159" s="647" t="s">
        <v>685</v>
      </c>
      <c r="B159" s="648"/>
      <c r="C159" s="648"/>
      <c r="D159" s="648"/>
      <c r="E159" s="648"/>
      <c r="F159" s="648"/>
      <c r="G159" s="648"/>
      <c r="H159" s="648"/>
      <c r="I159" s="648"/>
      <c r="J159" s="648"/>
      <c r="K159" s="648"/>
      <c r="L159" s="648"/>
      <c r="M159" s="648"/>
      <c r="N159" s="648"/>
      <c r="O159" s="648"/>
      <c r="P159" s="648"/>
      <c r="Q159" s="648"/>
      <c r="R159" s="648"/>
      <c r="S159" s="648"/>
      <c r="T159" s="648"/>
      <c r="U159" s="648"/>
      <c r="V159" s="649"/>
      <c r="W159" s="151" t="str">
        <f t="shared" ref="W159:X159" si="80">IF(W158&lt;=50,"(SR)",IF(W158&lt;=65,"(R)",IF(W158&lt;=75,"(S)",IF(W158&lt;=90,"(T)","(ST)"))))</f>
        <v>(SR)</v>
      </c>
      <c r="X159" s="151" t="str">
        <f t="shared" si="80"/>
        <v>(SR)</v>
      </c>
      <c r="Y159" s="152"/>
      <c r="Z159" s="463"/>
      <c r="AA159" s="155"/>
      <c r="AB159" s="155"/>
      <c r="AC159" s="155"/>
    </row>
    <row r="160" spans="1:29" ht="83.25" customHeight="1" x14ac:dyDescent="0.2">
      <c r="A160" s="132" t="s">
        <v>552</v>
      </c>
      <c r="B160" s="117" t="s">
        <v>551</v>
      </c>
      <c r="C160" s="63" t="s">
        <v>535</v>
      </c>
      <c r="D160" s="258" t="s">
        <v>536</v>
      </c>
      <c r="E160" s="69" t="s">
        <v>497</v>
      </c>
      <c r="F160" s="65">
        <v>10</v>
      </c>
      <c r="G160" s="124">
        <f>SUM(G161:G162)</f>
        <v>110665372</v>
      </c>
      <c r="H160" s="69" t="s">
        <v>497</v>
      </c>
      <c r="I160" s="16">
        <v>0</v>
      </c>
      <c r="J160" s="68">
        <f>SUM(J161:J162)</f>
        <v>0</v>
      </c>
      <c r="K160" s="329">
        <v>1</v>
      </c>
      <c r="L160" s="312">
        <f>SUM(L161:L162)</f>
        <v>22821938</v>
      </c>
      <c r="M160" s="136">
        <f>SUM(M161:M162)</f>
        <v>0</v>
      </c>
      <c r="N160" s="124">
        <f>SUM(N161:N162)</f>
        <v>0</v>
      </c>
      <c r="O160" s="136">
        <v>0</v>
      </c>
      <c r="P160" s="124">
        <f>SUM(P161:P162)</f>
        <v>0</v>
      </c>
      <c r="Q160" s="136">
        <v>0</v>
      </c>
      <c r="R160" s="124">
        <f>SUM(R161:R162)</f>
        <v>0</v>
      </c>
      <c r="S160" s="136">
        <v>0</v>
      </c>
      <c r="T160" s="124">
        <f>SUM(T161:T162)</f>
        <v>0</v>
      </c>
      <c r="U160" s="29">
        <f t="shared" ref="U160:U162" si="81">M160+O160+Q160+S160</f>
        <v>0</v>
      </c>
      <c r="V160" s="124">
        <f t="shared" si="76"/>
        <v>0</v>
      </c>
      <c r="W160" s="159">
        <v>0</v>
      </c>
      <c r="X160" s="159">
        <v>0</v>
      </c>
      <c r="Y160" s="174">
        <f>I160+U160</f>
        <v>0</v>
      </c>
      <c r="Z160" s="124">
        <f>SUM(Z161:Z162)</f>
        <v>0</v>
      </c>
      <c r="AA160" s="159">
        <f t="shared" ref="AA160:AB162" si="82">Y160/F160*100</f>
        <v>0</v>
      </c>
      <c r="AB160" s="129">
        <f t="shared" si="82"/>
        <v>0</v>
      </c>
      <c r="AC160" s="145" t="s">
        <v>697</v>
      </c>
    </row>
    <row r="161" spans="1:29" ht="56.25" x14ac:dyDescent="0.2">
      <c r="A161" s="137" t="s">
        <v>555</v>
      </c>
      <c r="B161" s="138" t="s">
        <v>557</v>
      </c>
      <c r="C161" s="70" t="s">
        <v>832</v>
      </c>
      <c r="D161" s="255" t="s">
        <v>833</v>
      </c>
      <c r="E161" s="62" t="s">
        <v>446</v>
      </c>
      <c r="F161" s="7">
        <v>15</v>
      </c>
      <c r="G161" s="282">
        <v>55332706</v>
      </c>
      <c r="H161" s="62" t="s">
        <v>497</v>
      </c>
      <c r="I161" s="7">
        <v>0</v>
      </c>
      <c r="J161" s="13">
        <v>0</v>
      </c>
      <c r="K161" s="421">
        <v>1</v>
      </c>
      <c r="L161" s="73">
        <v>11410994</v>
      </c>
      <c r="M161" s="200">
        <v>0</v>
      </c>
      <c r="N161" s="444">
        <v>0</v>
      </c>
      <c r="O161" s="200">
        <v>0</v>
      </c>
      <c r="P161" s="444">
        <v>0</v>
      </c>
      <c r="Q161" s="200">
        <v>0</v>
      </c>
      <c r="R161" s="444">
        <v>0</v>
      </c>
      <c r="S161" s="200">
        <v>0</v>
      </c>
      <c r="T161" s="444">
        <v>0</v>
      </c>
      <c r="U161" s="31">
        <f t="shared" si="81"/>
        <v>0</v>
      </c>
      <c r="V161" s="177">
        <f t="shared" si="76"/>
        <v>0</v>
      </c>
      <c r="W161" s="144">
        <f>U161/F161*100</f>
        <v>0</v>
      </c>
      <c r="X161" s="144">
        <f>V161/G161*100</f>
        <v>0</v>
      </c>
      <c r="Y161" s="147">
        <f>I161+U161</f>
        <v>0</v>
      </c>
      <c r="Z161" s="12">
        <f>J161+V161</f>
        <v>0</v>
      </c>
      <c r="AA161" s="144">
        <f t="shared" si="82"/>
        <v>0</v>
      </c>
      <c r="AB161" s="145">
        <f t="shared" si="82"/>
        <v>0</v>
      </c>
      <c r="AC161" s="145" t="s">
        <v>697</v>
      </c>
    </row>
    <row r="162" spans="1:29" ht="45" x14ac:dyDescent="0.2">
      <c r="A162" s="137" t="s">
        <v>556</v>
      </c>
      <c r="B162" s="138" t="s">
        <v>558</v>
      </c>
      <c r="C162" s="70" t="s">
        <v>837</v>
      </c>
      <c r="D162" s="255" t="s">
        <v>838</v>
      </c>
      <c r="E162" s="62" t="s">
        <v>839</v>
      </c>
      <c r="F162" s="7">
        <v>25</v>
      </c>
      <c r="G162" s="282">
        <v>55332666</v>
      </c>
      <c r="H162" s="62" t="s">
        <v>839</v>
      </c>
      <c r="I162" s="7">
        <v>0</v>
      </c>
      <c r="J162" s="13">
        <v>0</v>
      </c>
      <c r="K162" s="421">
        <v>1</v>
      </c>
      <c r="L162" s="73">
        <v>11410944</v>
      </c>
      <c r="M162" s="200">
        <v>0</v>
      </c>
      <c r="N162" s="444">
        <v>0</v>
      </c>
      <c r="O162" s="200">
        <v>0</v>
      </c>
      <c r="P162" s="444">
        <v>0</v>
      </c>
      <c r="Q162" s="200">
        <v>0</v>
      </c>
      <c r="R162" s="444">
        <v>0</v>
      </c>
      <c r="S162" s="200">
        <v>0</v>
      </c>
      <c r="T162" s="444">
        <v>0</v>
      </c>
      <c r="U162" s="31">
        <f t="shared" si="81"/>
        <v>0</v>
      </c>
      <c r="V162" s="177">
        <f t="shared" si="76"/>
        <v>0</v>
      </c>
      <c r="W162" s="144">
        <f>U162/F162*100</f>
        <v>0</v>
      </c>
      <c r="X162" s="144">
        <f>V162/G162*100</f>
        <v>0</v>
      </c>
      <c r="Y162" s="147">
        <f>I162+U162</f>
        <v>0</v>
      </c>
      <c r="Z162" s="12">
        <f>J162+V162</f>
        <v>0</v>
      </c>
      <c r="AA162" s="144">
        <f t="shared" si="82"/>
        <v>0</v>
      </c>
      <c r="AB162" s="145">
        <f t="shared" si="82"/>
        <v>0</v>
      </c>
      <c r="AC162" s="145" t="s">
        <v>697</v>
      </c>
    </row>
    <row r="163" spans="1:29" x14ac:dyDescent="0.2">
      <c r="A163" s="646" t="s">
        <v>699</v>
      </c>
      <c r="B163" s="646"/>
      <c r="C163" s="646"/>
      <c r="D163" s="646"/>
      <c r="E163" s="646"/>
      <c r="F163" s="646"/>
      <c r="G163" s="646"/>
      <c r="H163" s="646"/>
      <c r="I163" s="646"/>
      <c r="J163" s="646"/>
      <c r="K163" s="646"/>
      <c r="L163" s="646"/>
      <c r="M163" s="646"/>
      <c r="N163" s="646"/>
      <c r="O163" s="646"/>
      <c r="P163" s="646"/>
      <c r="Q163" s="646"/>
      <c r="R163" s="646"/>
      <c r="S163" s="646"/>
      <c r="T163" s="646"/>
      <c r="U163" s="646"/>
      <c r="V163" s="646"/>
      <c r="W163" s="151">
        <f>AVERAGE(W161:W162)</f>
        <v>0</v>
      </c>
      <c r="X163" s="151">
        <f>AVERAGE(X161:X162)</f>
        <v>0</v>
      </c>
      <c r="Y163" s="152"/>
      <c r="Z163" s="463"/>
      <c r="AA163" s="153"/>
      <c r="AB163" s="151"/>
      <c r="AC163" s="151"/>
    </row>
    <row r="164" spans="1:29" x14ac:dyDescent="0.2">
      <c r="A164" s="647" t="s">
        <v>685</v>
      </c>
      <c r="B164" s="648"/>
      <c r="C164" s="648"/>
      <c r="D164" s="648"/>
      <c r="E164" s="648"/>
      <c r="F164" s="648"/>
      <c r="G164" s="648"/>
      <c r="H164" s="648"/>
      <c r="I164" s="648"/>
      <c r="J164" s="648"/>
      <c r="K164" s="648"/>
      <c r="L164" s="648"/>
      <c r="M164" s="648"/>
      <c r="N164" s="648"/>
      <c r="O164" s="648"/>
      <c r="P164" s="648"/>
      <c r="Q164" s="648"/>
      <c r="R164" s="648"/>
      <c r="S164" s="648"/>
      <c r="T164" s="648"/>
      <c r="U164" s="648"/>
      <c r="V164" s="649"/>
      <c r="W164" s="151" t="str">
        <f t="shared" ref="W164:X164" si="83">IF(W163&lt;=50,"(SR)",IF(W163&lt;=65,"(R)",IF(W163&lt;=75,"(S)",IF(W163&lt;=90,"(T)","(ST)"))))</f>
        <v>(SR)</v>
      </c>
      <c r="X164" s="151" t="str">
        <f t="shared" si="83"/>
        <v>(SR)</v>
      </c>
      <c r="Y164" s="152"/>
      <c r="Z164" s="463"/>
      <c r="AA164" s="155"/>
      <c r="AB164" s="155"/>
      <c r="AC164" s="155"/>
    </row>
    <row r="165" spans="1:29" x14ac:dyDescent="0.2">
      <c r="A165" s="660" t="s">
        <v>700</v>
      </c>
      <c r="B165" s="660"/>
      <c r="C165" s="660"/>
      <c r="D165" s="660"/>
      <c r="E165" s="660"/>
      <c r="F165" s="660"/>
      <c r="G165" s="660"/>
      <c r="H165" s="660"/>
      <c r="I165" s="660"/>
      <c r="J165" s="660"/>
      <c r="K165" s="660"/>
      <c r="L165" s="660"/>
      <c r="M165" s="660"/>
      <c r="N165" s="660"/>
      <c r="O165" s="660"/>
      <c r="P165" s="660"/>
      <c r="Q165" s="660"/>
      <c r="R165" s="660"/>
      <c r="S165" s="660"/>
      <c r="T165" s="660"/>
      <c r="U165" s="660"/>
      <c r="V165" s="660"/>
      <c r="W165" s="183">
        <f>AVERAGE(W151)</f>
        <v>0</v>
      </c>
      <c r="X165" s="183">
        <f>AVERAGE(X151)</f>
        <v>0</v>
      </c>
      <c r="Y165" s="184"/>
      <c r="Z165" s="464"/>
      <c r="AA165" s="185"/>
      <c r="AB165" s="183"/>
      <c r="AC165" s="183"/>
    </row>
    <row r="166" spans="1:29" x14ac:dyDescent="0.2">
      <c r="A166" s="661" t="s">
        <v>685</v>
      </c>
      <c r="B166" s="662"/>
      <c r="C166" s="662"/>
      <c r="D166" s="662"/>
      <c r="E166" s="662"/>
      <c r="F166" s="662"/>
      <c r="G166" s="662"/>
      <c r="H166" s="662"/>
      <c r="I166" s="662"/>
      <c r="J166" s="662"/>
      <c r="K166" s="662"/>
      <c r="L166" s="662"/>
      <c r="M166" s="662"/>
      <c r="N166" s="662"/>
      <c r="O166" s="662"/>
      <c r="P166" s="662"/>
      <c r="Q166" s="662"/>
      <c r="R166" s="662"/>
      <c r="S166" s="662"/>
      <c r="T166" s="662"/>
      <c r="U166" s="662"/>
      <c r="V166" s="663"/>
      <c r="W166" s="183" t="str">
        <f t="shared" ref="W166:X166" si="84">IF(W165&lt;=50,"(SR)",IF(W165&lt;=65,"(R)",IF(W165&lt;=75,"(S)",IF(W165&lt;=90,"(T)","(ST)"))))</f>
        <v>(SR)</v>
      </c>
      <c r="X166" s="183" t="str">
        <f t="shared" si="84"/>
        <v>(SR)</v>
      </c>
      <c r="Y166" s="184"/>
      <c r="Z166" s="464"/>
      <c r="AA166" s="187"/>
      <c r="AB166" s="187"/>
      <c r="AC166" s="187"/>
    </row>
    <row r="167" spans="1:29" ht="63.75" customHeight="1" x14ac:dyDescent="0.2">
      <c r="A167" s="132"/>
      <c r="B167" s="117" t="s">
        <v>252</v>
      </c>
      <c r="C167" s="1" t="s">
        <v>251</v>
      </c>
      <c r="D167" s="297"/>
      <c r="E167" s="167"/>
      <c r="F167" s="169"/>
      <c r="G167" s="351">
        <f>SUM(G168+G169+G201+G202+G246+G247)</f>
        <v>18549200724</v>
      </c>
      <c r="H167" s="133"/>
      <c r="I167" s="203"/>
      <c r="J167" s="119">
        <f>SUM(J168+J169+J201+J202+J246+J247)</f>
        <v>8257399077</v>
      </c>
      <c r="K167" s="421"/>
      <c r="L167" s="119">
        <f>SUM(L168+L169+L201+L202+L246+L247)</f>
        <v>5766465878</v>
      </c>
      <c r="M167" s="123"/>
      <c r="N167" s="66">
        <f>N168+N201+N246</f>
        <v>503950510</v>
      </c>
      <c r="O167" s="123"/>
      <c r="P167" s="66"/>
      <c r="Q167" s="125"/>
      <c r="R167" s="66"/>
      <c r="S167" s="125"/>
      <c r="T167" s="66"/>
      <c r="U167" s="121"/>
      <c r="V167" s="66">
        <f>SUM(V168+V169+V201+V202+V246+V247)</f>
        <v>1041719010</v>
      </c>
      <c r="W167" s="128"/>
      <c r="X167" s="129">
        <f>V167/L167*100</f>
        <v>18.065120509501781</v>
      </c>
      <c r="Y167" s="174"/>
      <c r="Z167" s="173">
        <f>V167+J167</f>
        <v>9299118087</v>
      </c>
      <c r="AA167" s="159"/>
      <c r="AB167" s="129">
        <f>Z167/G167*100</f>
        <v>50.132176719443642</v>
      </c>
      <c r="AC167" s="145" t="s">
        <v>697</v>
      </c>
    </row>
    <row r="168" spans="1:29" ht="56.25" x14ac:dyDescent="0.2">
      <c r="A168" s="650" t="s">
        <v>4</v>
      </c>
      <c r="B168" s="628" t="s">
        <v>259</v>
      </c>
      <c r="C168" s="668" t="s">
        <v>258</v>
      </c>
      <c r="D168" s="1" t="s">
        <v>559</v>
      </c>
      <c r="E168" s="46" t="s">
        <v>10</v>
      </c>
      <c r="F168" s="47">
        <v>100</v>
      </c>
      <c r="G168" s="363">
        <f>SUM(G170+G188)</f>
        <v>2453284532</v>
      </c>
      <c r="H168" s="46" t="s">
        <v>10</v>
      </c>
      <c r="I168" s="47">
        <v>100</v>
      </c>
      <c r="J168" s="298">
        <f>SUM(J170+J188)</f>
        <v>124921400</v>
      </c>
      <c r="K168" s="407">
        <v>100</v>
      </c>
      <c r="L168" s="204">
        <f>SUM(L170+L188)</f>
        <v>313735878</v>
      </c>
      <c r="M168" s="174">
        <v>25</v>
      </c>
      <c r="N168" s="197">
        <f>N170+N188</f>
        <v>14579510</v>
      </c>
      <c r="O168" s="174">
        <v>25</v>
      </c>
      <c r="P168" s="197">
        <f>P170+P188</f>
        <v>27180820</v>
      </c>
      <c r="Q168" s="174"/>
      <c r="R168" s="197"/>
      <c r="S168" s="174"/>
      <c r="T168" s="197"/>
      <c r="U168" s="29">
        <f t="shared" ref="U168:V185" si="85">M168+O168+Q168+S168</f>
        <v>50</v>
      </c>
      <c r="V168" s="66">
        <f>N168+P168+R168+T168</f>
        <v>41760330</v>
      </c>
      <c r="W168" s="159">
        <f>U168/K168*100</f>
        <v>50</v>
      </c>
      <c r="X168" s="129">
        <f>V168/L168*100</f>
        <v>13.31066445642535</v>
      </c>
      <c r="Y168" s="174">
        <f t="shared" ref="Y168:Y184" si="86">I168+U168</f>
        <v>150</v>
      </c>
      <c r="Z168" s="465">
        <f>SUM(Z170+Z188)</f>
        <v>166681730</v>
      </c>
      <c r="AA168" s="159">
        <f t="shared" ref="AA168:AA184" si="87">Y168/F168*100</f>
        <v>150</v>
      </c>
      <c r="AB168" s="129">
        <f>Z168/G168*100</f>
        <v>6.7942274051724221</v>
      </c>
      <c r="AC168" s="145" t="s">
        <v>697</v>
      </c>
    </row>
    <row r="169" spans="1:29" ht="22.5" hidden="1" x14ac:dyDescent="0.2">
      <c r="A169" s="652"/>
      <c r="B169" s="630"/>
      <c r="C169" s="669"/>
      <c r="D169" s="1" t="s">
        <v>560</v>
      </c>
      <c r="E169" s="46" t="s">
        <v>10</v>
      </c>
      <c r="F169" s="47">
        <v>100</v>
      </c>
      <c r="G169" s="364">
        <f>SUM(G189)</f>
        <v>0</v>
      </c>
      <c r="H169" s="46" t="s">
        <v>10</v>
      </c>
      <c r="I169" s="16">
        <v>100</v>
      </c>
      <c r="J169" s="298">
        <f>SUM(J189)</f>
        <v>15980000</v>
      </c>
      <c r="K169" s="407">
        <v>100</v>
      </c>
      <c r="L169" s="471">
        <v>0</v>
      </c>
      <c r="M169" s="16"/>
      <c r="N169" s="447"/>
      <c r="O169" s="16"/>
      <c r="P169" s="197"/>
      <c r="Q169" s="174"/>
      <c r="R169" s="197"/>
      <c r="S169" s="174"/>
      <c r="T169" s="197"/>
      <c r="U169" s="29">
        <f t="shared" si="85"/>
        <v>0</v>
      </c>
      <c r="V169" s="66">
        <f>N169+P169+R169+T169</f>
        <v>0</v>
      </c>
      <c r="W169" s="159">
        <f>U169/K169*100</f>
        <v>0</v>
      </c>
      <c r="X169" s="136">
        <v>0</v>
      </c>
      <c r="Y169" s="174">
        <f t="shared" si="86"/>
        <v>100</v>
      </c>
      <c r="Z169" s="197">
        <f>SUM(Z189)</f>
        <v>15980000</v>
      </c>
      <c r="AA169" s="159">
        <f t="shared" si="87"/>
        <v>100</v>
      </c>
      <c r="AB169" s="129">
        <v>0</v>
      </c>
      <c r="AC169" s="145" t="s">
        <v>697</v>
      </c>
    </row>
    <row r="170" spans="1:29" ht="114" customHeight="1" x14ac:dyDescent="0.2">
      <c r="A170" s="132" t="s">
        <v>120</v>
      </c>
      <c r="B170" s="117" t="s">
        <v>261</v>
      </c>
      <c r="C170" s="1" t="s">
        <v>260</v>
      </c>
      <c r="D170" s="1" t="s">
        <v>811</v>
      </c>
      <c r="E170" s="16" t="s">
        <v>573</v>
      </c>
      <c r="F170" s="16">
        <v>5</v>
      </c>
      <c r="G170" s="365">
        <f>SUM(G171:G184)</f>
        <v>1418827865</v>
      </c>
      <c r="H170" s="16" t="s">
        <v>573</v>
      </c>
      <c r="I170" s="16">
        <v>0</v>
      </c>
      <c r="J170" s="56">
        <v>0</v>
      </c>
      <c r="K170" s="432">
        <v>1</v>
      </c>
      <c r="L170" s="311">
        <f>SUM(L171:L185)</f>
        <v>37857252</v>
      </c>
      <c r="M170" s="16">
        <f>SUM(M171:M185)</f>
        <v>0</v>
      </c>
      <c r="N170" s="197">
        <f>SUM(N171:N184)</f>
        <v>0</v>
      </c>
      <c r="O170" s="16">
        <v>0</v>
      </c>
      <c r="P170" s="197">
        <f>SUM(P171:P184)</f>
        <v>0</v>
      </c>
      <c r="Q170" s="16"/>
      <c r="R170" s="197"/>
      <c r="S170" s="16"/>
      <c r="T170" s="197"/>
      <c r="U170" s="29">
        <f t="shared" si="85"/>
        <v>0</v>
      </c>
      <c r="V170" s="124">
        <f t="shared" si="85"/>
        <v>0</v>
      </c>
      <c r="W170" s="159">
        <f t="shared" ref="W170:W184" si="88">U170/F170*100</f>
        <v>0</v>
      </c>
      <c r="X170" s="159">
        <f>V170/G170*100</f>
        <v>0</v>
      </c>
      <c r="Y170" s="174">
        <f t="shared" si="86"/>
        <v>0</v>
      </c>
      <c r="Z170" s="197">
        <f>SUM(Z171:Z184)</f>
        <v>0</v>
      </c>
      <c r="AA170" s="159">
        <f t="shared" si="87"/>
        <v>0</v>
      </c>
      <c r="AB170" s="129">
        <f t="shared" ref="AB170:AB184" si="89">Z170/G170*100</f>
        <v>0</v>
      </c>
      <c r="AC170" s="145" t="s">
        <v>697</v>
      </c>
    </row>
    <row r="171" spans="1:29" ht="45" x14ac:dyDescent="0.2">
      <c r="A171" s="137" t="s">
        <v>126</v>
      </c>
      <c r="B171" s="138" t="s">
        <v>271</v>
      </c>
      <c r="C171" s="6" t="s">
        <v>270</v>
      </c>
      <c r="D171" s="6" t="s">
        <v>561</v>
      </c>
      <c r="E171" s="3" t="s">
        <v>18</v>
      </c>
      <c r="F171" s="3">
        <v>3</v>
      </c>
      <c r="G171" s="355">
        <v>275029810</v>
      </c>
      <c r="H171" s="3" t="s">
        <v>18</v>
      </c>
      <c r="I171" s="3">
        <v>0</v>
      </c>
      <c r="J171" s="44">
        <v>0</v>
      </c>
      <c r="K171" s="433">
        <v>1</v>
      </c>
      <c r="L171" s="411">
        <v>0</v>
      </c>
      <c r="M171" s="200">
        <v>0</v>
      </c>
      <c r="N171" s="444">
        <v>0</v>
      </c>
      <c r="O171" s="200">
        <v>0</v>
      </c>
      <c r="P171" s="444">
        <v>0</v>
      </c>
      <c r="Q171" s="200"/>
      <c r="R171" s="444"/>
      <c r="S171" s="200"/>
      <c r="T171" s="444"/>
      <c r="U171" s="31">
        <f t="shared" si="85"/>
        <v>0</v>
      </c>
      <c r="V171" s="177">
        <f t="shared" si="85"/>
        <v>0</v>
      </c>
      <c r="W171" s="144">
        <f t="shared" si="88"/>
        <v>0</v>
      </c>
      <c r="X171" s="144">
        <f t="shared" ref="X171:X184" si="90">V171/G171*100</f>
        <v>0</v>
      </c>
      <c r="Y171" s="147">
        <f t="shared" si="86"/>
        <v>0</v>
      </c>
      <c r="Z171" s="12">
        <f t="shared" ref="Z171:Z184" si="91">J171+V171</f>
        <v>0</v>
      </c>
      <c r="AA171" s="144">
        <f t="shared" si="87"/>
        <v>0</v>
      </c>
      <c r="AB171" s="145">
        <f t="shared" si="89"/>
        <v>0</v>
      </c>
      <c r="AC171" s="145" t="s">
        <v>697</v>
      </c>
    </row>
    <row r="172" spans="1:29" ht="45" x14ac:dyDescent="0.2">
      <c r="A172" s="137" t="s">
        <v>127</v>
      </c>
      <c r="B172" s="138" t="s">
        <v>652</v>
      </c>
      <c r="C172" s="6" t="s">
        <v>648</v>
      </c>
      <c r="D172" s="6" t="s">
        <v>812</v>
      </c>
      <c r="E172" s="3" t="s">
        <v>18</v>
      </c>
      <c r="F172" s="3">
        <v>2</v>
      </c>
      <c r="G172" s="355">
        <v>51024174</v>
      </c>
      <c r="H172" s="3" t="s">
        <v>18</v>
      </c>
      <c r="I172" s="3">
        <v>0</v>
      </c>
      <c r="J172" s="44">
        <v>0</v>
      </c>
      <c r="K172" s="433">
        <v>1</v>
      </c>
      <c r="L172" s="411">
        <v>0</v>
      </c>
      <c r="M172" s="200">
        <v>0</v>
      </c>
      <c r="N172" s="444">
        <v>0</v>
      </c>
      <c r="O172" s="200">
        <v>0</v>
      </c>
      <c r="P172" s="444">
        <v>0</v>
      </c>
      <c r="Q172" s="200"/>
      <c r="R172" s="444"/>
      <c r="S172" s="200"/>
      <c r="T172" s="444"/>
      <c r="U172" s="31">
        <f t="shared" si="85"/>
        <v>0</v>
      </c>
      <c r="V172" s="177">
        <f t="shared" si="85"/>
        <v>0</v>
      </c>
      <c r="W172" s="144">
        <f t="shared" si="88"/>
        <v>0</v>
      </c>
      <c r="X172" s="144">
        <f t="shared" si="90"/>
        <v>0</v>
      </c>
      <c r="Y172" s="147">
        <f t="shared" si="86"/>
        <v>0</v>
      </c>
      <c r="Z172" s="12">
        <f t="shared" si="91"/>
        <v>0</v>
      </c>
      <c r="AA172" s="144">
        <f t="shared" si="87"/>
        <v>0</v>
      </c>
      <c r="AB172" s="145">
        <f t="shared" si="89"/>
        <v>0</v>
      </c>
      <c r="AC172" s="145" t="s">
        <v>697</v>
      </c>
    </row>
    <row r="173" spans="1:29" ht="33.75" x14ac:dyDescent="0.2">
      <c r="A173" s="137" t="s">
        <v>128</v>
      </c>
      <c r="B173" s="138" t="s">
        <v>653</v>
      </c>
      <c r="C173" s="6" t="s">
        <v>650</v>
      </c>
      <c r="D173" s="6" t="s">
        <v>813</v>
      </c>
      <c r="E173" s="3" t="s">
        <v>18</v>
      </c>
      <c r="F173" s="3">
        <v>2</v>
      </c>
      <c r="G173" s="355">
        <v>51024175</v>
      </c>
      <c r="H173" s="3" t="s">
        <v>18</v>
      </c>
      <c r="I173" s="3">
        <v>0</v>
      </c>
      <c r="J173" s="44">
        <v>0</v>
      </c>
      <c r="K173" s="433">
        <v>1</v>
      </c>
      <c r="L173" s="411">
        <v>0</v>
      </c>
      <c r="M173" s="200">
        <v>0</v>
      </c>
      <c r="N173" s="444">
        <v>0</v>
      </c>
      <c r="O173" s="200">
        <v>0</v>
      </c>
      <c r="P173" s="444">
        <v>0</v>
      </c>
      <c r="Q173" s="200"/>
      <c r="R173" s="444"/>
      <c r="S173" s="200"/>
      <c r="T173" s="444"/>
      <c r="U173" s="31">
        <f t="shared" si="85"/>
        <v>0</v>
      </c>
      <c r="V173" s="177">
        <f t="shared" si="85"/>
        <v>0</v>
      </c>
      <c r="W173" s="144">
        <f t="shared" si="88"/>
        <v>0</v>
      </c>
      <c r="X173" s="144">
        <f t="shared" si="90"/>
        <v>0</v>
      </c>
      <c r="Y173" s="147">
        <f t="shared" si="86"/>
        <v>0</v>
      </c>
      <c r="Z173" s="12">
        <f t="shared" si="91"/>
        <v>0</v>
      </c>
      <c r="AA173" s="144">
        <f t="shared" si="87"/>
        <v>0</v>
      </c>
      <c r="AB173" s="145">
        <f t="shared" si="89"/>
        <v>0</v>
      </c>
      <c r="AC173" s="145" t="s">
        <v>697</v>
      </c>
    </row>
    <row r="174" spans="1:29" ht="45" x14ac:dyDescent="0.2">
      <c r="A174" s="137" t="s">
        <v>129</v>
      </c>
      <c r="B174" s="138" t="s">
        <v>273</v>
      </c>
      <c r="C174" s="6" t="s">
        <v>272</v>
      </c>
      <c r="D174" s="6" t="s">
        <v>562</v>
      </c>
      <c r="E174" s="3" t="s">
        <v>18</v>
      </c>
      <c r="F174" s="3">
        <v>5</v>
      </c>
      <c r="G174" s="355">
        <v>94564696</v>
      </c>
      <c r="H174" s="3" t="s">
        <v>18</v>
      </c>
      <c r="I174" s="3">
        <v>0</v>
      </c>
      <c r="J174" s="44">
        <v>0</v>
      </c>
      <c r="K174" s="433">
        <v>1</v>
      </c>
      <c r="L174" s="412">
        <v>0</v>
      </c>
      <c r="M174" s="200">
        <v>0</v>
      </c>
      <c r="N174" s="444">
        <v>0</v>
      </c>
      <c r="O174" s="200">
        <v>0</v>
      </c>
      <c r="P174" s="457">
        <v>0</v>
      </c>
      <c r="Q174" s="200"/>
      <c r="R174" s="444"/>
      <c r="S174" s="200"/>
      <c r="T174" s="444"/>
      <c r="U174" s="31">
        <f t="shared" si="85"/>
        <v>0</v>
      </c>
      <c r="V174" s="177">
        <f t="shared" si="85"/>
        <v>0</v>
      </c>
      <c r="W174" s="436">
        <f>U174/K174*100</f>
        <v>0</v>
      </c>
      <c r="X174" s="436">
        <v>0</v>
      </c>
      <c r="Y174" s="147">
        <f>I174+U174</f>
        <v>0</v>
      </c>
      <c r="Z174" s="12">
        <f t="shared" si="91"/>
        <v>0</v>
      </c>
      <c r="AA174" s="144">
        <f>Y174/F174*100</f>
        <v>0</v>
      </c>
      <c r="AB174" s="145">
        <f t="shared" si="89"/>
        <v>0</v>
      </c>
      <c r="AC174" s="145" t="s">
        <v>697</v>
      </c>
    </row>
    <row r="175" spans="1:29" ht="45" x14ac:dyDescent="0.2">
      <c r="A175" s="137" t="s">
        <v>262</v>
      </c>
      <c r="B175" s="138" t="s">
        <v>275</v>
      </c>
      <c r="C175" s="6" t="s">
        <v>274</v>
      </c>
      <c r="D175" s="6" t="s">
        <v>563</v>
      </c>
      <c r="E175" s="3" t="s">
        <v>18</v>
      </c>
      <c r="F175" s="3">
        <v>5</v>
      </c>
      <c r="G175" s="355">
        <v>94564696</v>
      </c>
      <c r="H175" s="3" t="s">
        <v>18</v>
      </c>
      <c r="I175" s="3">
        <v>0</v>
      </c>
      <c r="J175" s="44">
        <v>0</v>
      </c>
      <c r="K175" s="433">
        <v>1</v>
      </c>
      <c r="L175" s="411">
        <v>0</v>
      </c>
      <c r="M175" s="200">
        <v>0</v>
      </c>
      <c r="N175" s="444">
        <v>0</v>
      </c>
      <c r="O175" s="200">
        <v>0</v>
      </c>
      <c r="P175" s="453">
        <v>0</v>
      </c>
      <c r="Q175" s="200"/>
      <c r="R175" s="444"/>
      <c r="S175" s="200"/>
      <c r="T175" s="444"/>
      <c r="U175" s="31">
        <f t="shared" si="85"/>
        <v>0</v>
      </c>
      <c r="V175" s="367">
        <f t="shared" si="85"/>
        <v>0</v>
      </c>
      <c r="W175" s="144">
        <f t="shared" si="88"/>
        <v>0</v>
      </c>
      <c r="X175" s="144">
        <f t="shared" si="90"/>
        <v>0</v>
      </c>
      <c r="Y175" s="147">
        <f t="shared" si="86"/>
        <v>0</v>
      </c>
      <c r="Z175" s="12">
        <f t="shared" si="91"/>
        <v>0</v>
      </c>
      <c r="AA175" s="144">
        <f t="shared" si="87"/>
        <v>0</v>
      </c>
      <c r="AB175" s="145">
        <f t="shared" si="89"/>
        <v>0</v>
      </c>
      <c r="AC175" s="145" t="s">
        <v>697</v>
      </c>
    </row>
    <row r="176" spans="1:29" ht="56.25" x14ac:dyDescent="0.2">
      <c r="A176" s="137" t="s">
        <v>263</v>
      </c>
      <c r="B176" s="138" t="s">
        <v>277</v>
      </c>
      <c r="C176" s="6" t="s">
        <v>276</v>
      </c>
      <c r="D176" s="6" t="s">
        <v>564</v>
      </c>
      <c r="E176" s="3" t="s">
        <v>18</v>
      </c>
      <c r="F176" s="3">
        <v>5</v>
      </c>
      <c r="G176" s="355">
        <v>94564920</v>
      </c>
      <c r="H176" s="3" t="s">
        <v>18</v>
      </c>
      <c r="I176" s="3">
        <v>0</v>
      </c>
      <c r="J176" s="44">
        <v>0</v>
      </c>
      <c r="K176" s="433">
        <v>1</v>
      </c>
      <c r="L176" s="411">
        <v>0</v>
      </c>
      <c r="M176" s="200">
        <v>0</v>
      </c>
      <c r="N176" s="444">
        <v>0</v>
      </c>
      <c r="O176" s="200">
        <v>0</v>
      </c>
      <c r="P176" s="444">
        <v>0</v>
      </c>
      <c r="Q176" s="200"/>
      <c r="R176" s="444"/>
      <c r="S176" s="200"/>
      <c r="T176" s="444"/>
      <c r="U176" s="31">
        <f t="shared" si="85"/>
        <v>0</v>
      </c>
      <c r="V176" s="177">
        <f t="shared" si="85"/>
        <v>0</v>
      </c>
      <c r="W176" s="144">
        <f t="shared" si="88"/>
        <v>0</v>
      </c>
      <c r="X176" s="144">
        <f t="shared" si="90"/>
        <v>0</v>
      </c>
      <c r="Y176" s="147">
        <f t="shared" si="86"/>
        <v>0</v>
      </c>
      <c r="Z176" s="12">
        <f t="shared" si="91"/>
        <v>0</v>
      </c>
      <c r="AA176" s="144">
        <f t="shared" si="87"/>
        <v>0</v>
      </c>
      <c r="AB176" s="145">
        <f t="shared" si="89"/>
        <v>0</v>
      </c>
      <c r="AC176" s="145" t="s">
        <v>697</v>
      </c>
    </row>
    <row r="177" spans="1:29" ht="56.25" x14ac:dyDescent="0.2">
      <c r="A177" s="137" t="s">
        <v>264</v>
      </c>
      <c r="B177" s="138" t="s">
        <v>279</v>
      </c>
      <c r="C177" s="6" t="s">
        <v>278</v>
      </c>
      <c r="D177" s="6" t="s">
        <v>565</v>
      </c>
      <c r="E177" s="3" t="s">
        <v>18</v>
      </c>
      <c r="F177" s="3">
        <v>5</v>
      </c>
      <c r="G177" s="355">
        <v>94564920</v>
      </c>
      <c r="H177" s="3" t="s">
        <v>18</v>
      </c>
      <c r="I177" s="3">
        <v>0</v>
      </c>
      <c r="J177" s="44">
        <v>0</v>
      </c>
      <c r="K177" s="433">
        <v>1</v>
      </c>
      <c r="L177" s="411">
        <v>0</v>
      </c>
      <c r="M177" s="200">
        <v>0</v>
      </c>
      <c r="N177" s="444">
        <v>0</v>
      </c>
      <c r="O177" s="200">
        <v>0</v>
      </c>
      <c r="P177" s="444">
        <v>0</v>
      </c>
      <c r="Q177" s="200"/>
      <c r="R177" s="444"/>
      <c r="S177" s="200"/>
      <c r="T177" s="444"/>
      <c r="U177" s="31">
        <f t="shared" si="85"/>
        <v>0</v>
      </c>
      <c r="V177" s="177">
        <f t="shared" si="85"/>
        <v>0</v>
      </c>
      <c r="W177" s="144">
        <f t="shared" si="88"/>
        <v>0</v>
      </c>
      <c r="X177" s="144">
        <f t="shared" si="90"/>
        <v>0</v>
      </c>
      <c r="Y177" s="147">
        <f t="shared" si="86"/>
        <v>0</v>
      </c>
      <c r="Z177" s="12">
        <f t="shared" si="91"/>
        <v>0</v>
      </c>
      <c r="AA177" s="144">
        <f t="shared" si="87"/>
        <v>0</v>
      </c>
      <c r="AB177" s="145">
        <f t="shared" si="89"/>
        <v>0</v>
      </c>
      <c r="AC177" s="145" t="s">
        <v>697</v>
      </c>
    </row>
    <row r="178" spans="1:29" ht="90" x14ac:dyDescent="0.2">
      <c r="A178" s="137" t="s">
        <v>265</v>
      </c>
      <c r="B178" s="138" t="s">
        <v>281</v>
      </c>
      <c r="C178" s="6" t="s">
        <v>280</v>
      </c>
      <c r="D178" s="20" t="s">
        <v>566</v>
      </c>
      <c r="E178" s="7" t="s">
        <v>574</v>
      </c>
      <c r="F178" s="7">
        <v>5</v>
      </c>
      <c r="G178" s="352">
        <v>95564737</v>
      </c>
      <c r="H178" s="7" t="s">
        <v>574</v>
      </c>
      <c r="I178" s="7">
        <v>0</v>
      </c>
      <c r="J178" s="13">
        <v>0</v>
      </c>
      <c r="K178" s="433">
        <v>1</v>
      </c>
      <c r="L178" s="411">
        <v>0</v>
      </c>
      <c r="M178" s="200">
        <v>0</v>
      </c>
      <c r="N178" s="444">
        <v>0</v>
      </c>
      <c r="O178" s="200">
        <v>0</v>
      </c>
      <c r="P178" s="444">
        <v>0</v>
      </c>
      <c r="Q178" s="200"/>
      <c r="R178" s="444"/>
      <c r="S178" s="200"/>
      <c r="T178" s="444"/>
      <c r="U178" s="31">
        <f t="shared" si="85"/>
        <v>0</v>
      </c>
      <c r="V178" s="177">
        <f t="shared" si="85"/>
        <v>0</v>
      </c>
      <c r="W178" s="144">
        <f t="shared" si="88"/>
        <v>0</v>
      </c>
      <c r="X178" s="144">
        <f t="shared" si="90"/>
        <v>0</v>
      </c>
      <c r="Y178" s="147">
        <f t="shared" si="86"/>
        <v>0</v>
      </c>
      <c r="Z178" s="12">
        <f t="shared" si="91"/>
        <v>0</v>
      </c>
      <c r="AA178" s="144">
        <f t="shared" si="87"/>
        <v>0</v>
      </c>
      <c r="AB178" s="145">
        <f t="shared" si="89"/>
        <v>0</v>
      </c>
      <c r="AC178" s="145" t="s">
        <v>697</v>
      </c>
    </row>
    <row r="179" spans="1:29" ht="45" x14ac:dyDescent="0.2">
      <c r="A179" s="137" t="s">
        <v>266</v>
      </c>
      <c r="B179" s="138" t="s">
        <v>283</v>
      </c>
      <c r="C179" s="6" t="s">
        <v>282</v>
      </c>
      <c r="D179" s="20" t="s">
        <v>567</v>
      </c>
      <c r="E179" s="3" t="s">
        <v>446</v>
      </c>
      <c r="F179" s="3">
        <v>5</v>
      </c>
      <c r="G179" s="355">
        <v>95564737</v>
      </c>
      <c r="H179" s="3" t="s">
        <v>446</v>
      </c>
      <c r="I179" s="3">
        <v>0</v>
      </c>
      <c r="J179" s="44">
        <v>0</v>
      </c>
      <c r="K179" s="433">
        <v>1</v>
      </c>
      <c r="L179" s="412">
        <v>19178626</v>
      </c>
      <c r="M179" s="200">
        <v>0</v>
      </c>
      <c r="N179" s="444">
        <v>0</v>
      </c>
      <c r="O179" s="200">
        <v>0</v>
      </c>
      <c r="P179" s="444">
        <v>0</v>
      </c>
      <c r="Q179" s="200"/>
      <c r="R179" s="444"/>
      <c r="S179" s="200"/>
      <c r="T179" s="444"/>
      <c r="U179" s="31">
        <f t="shared" si="85"/>
        <v>0</v>
      </c>
      <c r="V179" s="177">
        <f t="shared" si="85"/>
        <v>0</v>
      </c>
      <c r="W179" s="436">
        <f>U179/K179*100</f>
        <v>0</v>
      </c>
      <c r="X179" s="436">
        <f>V179/L179*100</f>
        <v>0</v>
      </c>
      <c r="Y179" s="147">
        <f t="shared" si="86"/>
        <v>0</v>
      </c>
      <c r="Z179" s="12">
        <f t="shared" si="91"/>
        <v>0</v>
      </c>
      <c r="AA179" s="144">
        <f t="shared" si="87"/>
        <v>0</v>
      </c>
      <c r="AB179" s="145">
        <f t="shared" si="89"/>
        <v>0</v>
      </c>
      <c r="AC179" s="145" t="s">
        <v>697</v>
      </c>
    </row>
    <row r="180" spans="1:29" ht="45" x14ac:dyDescent="0.2">
      <c r="A180" s="137" t="s">
        <v>267</v>
      </c>
      <c r="B180" s="138" t="s">
        <v>285</v>
      </c>
      <c r="C180" s="6" t="s">
        <v>284</v>
      </c>
      <c r="D180" s="20" t="s">
        <v>814</v>
      </c>
      <c r="E180" s="3" t="s">
        <v>18</v>
      </c>
      <c r="F180" s="3">
        <v>5</v>
      </c>
      <c r="G180" s="355">
        <v>94564737</v>
      </c>
      <c r="H180" s="3" t="s">
        <v>18</v>
      </c>
      <c r="I180" s="3">
        <v>0</v>
      </c>
      <c r="J180" s="44">
        <v>0</v>
      </c>
      <c r="K180" s="433">
        <v>1</v>
      </c>
      <c r="L180" s="411">
        <v>0</v>
      </c>
      <c r="M180" s="200">
        <v>0</v>
      </c>
      <c r="N180" s="444">
        <v>0</v>
      </c>
      <c r="O180" s="200">
        <v>0</v>
      </c>
      <c r="P180" s="444">
        <v>0</v>
      </c>
      <c r="Q180" s="200"/>
      <c r="R180" s="444"/>
      <c r="S180" s="200"/>
      <c r="T180" s="444"/>
      <c r="U180" s="31">
        <f t="shared" si="85"/>
        <v>0</v>
      </c>
      <c r="V180" s="177">
        <f t="shared" si="85"/>
        <v>0</v>
      </c>
      <c r="W180" s="144">
        <f t="shared" si="88"/>
        <v>0</v>
      </c>
      <c r="X180" s="144">
        <f t="shared" si="90"/>
        <v>0</v>
      </c>
      <c r="Y180" s="147">
        <f t="shared" si="86"/>
        <v>0</v>
      </c>
      <c r="Z180" s="12">
        <f t="shared" si="91"/>
        <v>0</v>
      </c>
      <c r="AA180" s="144">
        <f t="shared" si="87"/>
        <v>0</v>
      </c>
      <c r="AB180" s="145">
        <f t="shared" si="89"/>
        <v>0</v>
      </c>
      <c r="AC180" s="145" t="s">
        <v>697</v>
      </c>
    </row>
    <row r="181" spans="1:29" ht="78.75" x14ac:dyDescent="0.2">
      <c r="A181" s="137" t="s">
        <v>268</v>
      </c>
      <c r="B181" s="138" t="s">
        <v>287</v>
      </c>
      <c r="C181" s="6" t="s">
        <v>286</v>
      </c>
      <c r="D181" s="20" t="s">
        <v>569</v>
      </c>
      <c r="E181" s="3" t="s">
        <v>493</v>
      </c>
      <c r="F181" s="3">
        <v>5</v>
      </c>
      <c r="G181" s="355">
        <v>94564737</v>
      </c>
      <c r="H181" s="3" t="s">
        <v>493</v>
      </c>
      <c r="I181" s="3">
        <v>0</v>
      </c>
      <c r="J181" s="44">
        <v>0</v>
      </c>
      <c r="K181" s="433">
        <v>1</v>
      </c>
      <c r="L181" s="411">
        <v>0</v>
      </c>
      <c r="M181" s="200">
        <v>0</v>
      </c>
      <c r="N181" s="444">
        <v>0</v>
      </c>
      <c r="O181" s="200">
        <v>0</v>
      </c>
      <c r="P181" s="444">
        <v>0</v>
      </c>
      <c r="Q181" s="200"/>
      <c r="R181" s="444"/>
      <c r="S181" s="200"/>
      <c r="T181" s="444"/>
      <c r="U181" s="31">
        <f t="shared" si="85"/>
        <v>0</v>
      </c>
      <c r="V181" s="177">
        <f t="shared" si="85"/>
        <v>0</v>
      </c>
      <c r="W181" s="144">
        <f t="shared" si="88"/>
        <v>0</v>
      </c>
      <c r="X181" s="144">
        <f t="shared" si="90"/>
        <v>0</v>
      </c>
      <c r="Y181" s="147">
        <f t="shared" si="86"/>
        <v>0</v>
      </c>
      <c r="Z181" s="12">
        <f t="shared" si="91"/>
        <v>0</v>
      </c>
      <c r="AA181" s="144">
        <f t="shared" si="87"/>
        <v>0</v>
      </c>
      <c r="AB181" s="145">
        <f t="shared" si="89"/>
        <v>0</v>
      </c>
      <c r="AC181" s="145" t="s">
        <v>697</v>
      </c>
    </row>
    <row r="182" spans="1:29" ht="90.75" customHeight="1" x14ac:dyDescent="0.2">
      <c r="A182" s="137" t="s">
        <v>269</v>
      </c>
      <c r="B182" s="138" t="s">
        <v>289</v>
      </c>
      <c r="C182" s="6" t="s">
        <v>288</v>
      </c>
      <c r="D182" s="20" t="s">
        <v>570</v>
      </c>
      <c r="E182" s="3" t="s">
        <v>493</v>
      </c>
      <c r="F182" s="3">
        <v>5</v>
      </c>
      <c r="G182" s="355">
        <v>95564737</v>
      </c>
      <c r="H182" s="3" t="s">
        <v>493</v>
      </c>
      <c r="I182" s="3">
        <v>0</v>
      </c>
      <c r="J182" s="44">
        <v>0</v>
      </c>
      <c r="K182" s="433">
        <v>1</v>
      </c>
      <c r="L182" s="412">
        <v>0</v>
      </c>
      <c r="M182" s="200">
        <v>0</v>
      </c>
      <c r="N182" s="444">
        <v>0</v>
      </c>
      <c r="O182" s="200">
        <v>0</v>
      </c>
      <c r="P182" s="444">
        <v>0</v>
      </c>
      <c r="Q182" s="200"/>
      <c r="R182" s="444"/>
      <c r="S182" s="200"/>
      <c r="T182" s="444"/>
      <c r="U182" s="31">
        <f t="shared" si="85"/>
        <v>0</v>
      </c>
      <c r="V182" s="177">
        <f t="shared" si="85"/>
        <v>0</v>
      </c>
      <c r="W182" s="144">
        <f t="shared" si="88"/>
        <v>0</v>
      </c>
      <c r="X182" s="144">
        <f t="shared" si="90"/>
        <v>0</v>
      </c>
      <c r="Y182" s="147">
        <f t="shared" si="86"/>
        <v>0</v>
      </c>
      <c r="Z182" s="12">
        <f t="shared" si="91"/>
        <v>0</v>
      </c>
      <c r="AA182" s="144">
        <f t="shared" si="87"/>
        <v>0</v>
      </c>
      <c r="AB182" s="145">
        <f t="shared" si="89"/>
        <v>0</v>
      </c>
      <c r="AC182" s="145" t="s">
        <v>697</v>
      </c>
    </row>
    <row r="183" spans="1:29" ht="22.5" x14ac:dyDescent="0.2">
      <c r="A183" s="137" t="s">
        <v>646</v>
      </c>
      <c r="B183" s="138" t="s">
        <v>291</v>
      </c>
      <c r="C183" s="6" t="s">
        <v>290</v>
      </c>
      <c r="D183" s="256" t="s">
        <v>571</v>
      </c>
      <c r="E183" s="3" t="s">
        <v>446</v>
      </c>
      <c r="F183" s="3">
        <v>5</v>
      </c>
      <c r="G183" s="355">
        <v>94564737</v>
      </c>
      <c r="H183" s="3" t="s">
        <v>446</v>
      </c>
      <c r="I183" s="3">
        <v>0</v>
      </c>
      <c r="J183" s="44">
        <v>0</v>
      </c>
      <c r="K183" s="433">
        <v>1</v>
      </c>
      <c r="L183" s="412">
        <v>0</v>
      </c>
      <c r="M183" s="200">
        <v>0</v>
      </c>
      <c r="N183" s="444">
        <v>0</v>
      </c>
      <c r="O183" s="200">
        <v>0</v>
      </c>
      <c r="P183" s="444">
        <v>0</v>
      </c>
      <c r="Q183" s="200"/>
      <c r="R183" s="444"/>
      <c r="S183" s="200"/>
      <c r="T183" s="444"/>
      <c r="U183" s="31">
        <f t="shared" si="85"/>
        <v>0</v>
      </c>
      <c r="V183" s="177">
        <f t="shared" si="85"/>
        <v>0</v>
      </c>
      <c r="W183" s="144">
        <f t="shared" si="88"/>
        <v>0</v>
      </c>
      <c r="X183" s="144">
        <f t="shared" si="90"/>
        <v>0</v>
      </c>
      <c r="Y183" s="147">
        <f t="shared" si="86"/>
        <v>0</v>
      </c>
      <c r="Z183" s="12">
        <f t="shared" si="91"/>
        <v>0</v>
      </c>
      <c r="AA183" s="144">
        <f t="shared" si="87"/>
        <v>0</v>
      </c>
      <c r="AB183" s="145">
        <f t="shared" si="89"/>
        <v>0</v>
      </c>
      <c r="AC183" s="145" t="s">
        <v>697</v>
      </c>
    </row>
    <row r="184" spans="1:29" ht="56.25" x14ac:dyDescent="0.2">
      <c r="A184" s="137" t="s">
        <v>647</v>
      </c>
      <c r="B184" s="138" t="s">
        <v>292</v>
      </c>
      <c r="C184" s="6" t="s">
        <v>444</v>
      </c>
      <c r="D184" s="256" t="s">
        <v>572</v>
      </c>
      <c r="E184" s="3" t="s">
        <v>446</v>
      </c>
      <c r="F184" s="3">
        <v>5</v>
      </c>
      <c r="G184" s="355">
        <v>93102052</v>
      </c>
      <c r="H184" s="3" t="s">
        <v>446</v>
      </c>
      <c r="I184" s="3">
        <v>0</v>
      </c>
      <c r="J184" s="44">
        <v>0</v>
      </c>
      <c r="K184" s="433">
        <v>1</v>
      </c>
      <c r="L184" s="415">
        <v>0</v>
      </c>
      <c r="M184" s="200">
        <v>0</v>
      </c>
      <c r="N184" s="444">
        <v>0</v>
      </c>
      <c r="O184" s="200">
        <v>0</v>
      </c>
      <c r="P184" s="444">
        <v>0</v>
      </c>
      <c r="Q184" s="200"/>
      <c r="R184" s="444"/>
      <c r="S184" s="200"/>
      <c r="T184" s="444"/>
      <c r="U184" s="31">
        <f t="shared" si="85"/>
        <v>0</v>
      </c>
      <c r="V184" s="177">
        <f t="shared" si="85"/>
        <v>0</v>
      </c>
      <c r="W184" s="144">
        <f t="shared" si="88"/>
        <v>0</v>
      </c>
      <c r="X184" s="144">
        <f t="shared" si="90"/>
        <v>0</v>
      </c>
      <c r="Y184" s="147">
        <f t="shared" si="86"/>
        <v>0</v>
      </c>
      <c r="Z184" s="12">
        <f t="shared" si="91"/>
        <v>0</v>
      </c>
      <c r="AA184" s="144">
        <f t="shared" si="87"/>
        <v>0</v>
      </c>
      <c r="AB184" s="145">
        <f t="shared" si="89"/>
        <v>0</v>
      </c>
      <c r="AC184" s="145" t="s">
        <v>697</v>
      </c>
    </row>
    <row r="185" spans="1:29" ht="45" x14ac:dyDescent="0.2">
      <c r="A185" s="137"/>
      <c r="B185" s="138"/>
      <c r="C185" s="6" t="s">
        <v>840</v>
      </c>
      <c r="D185" s="256" t="s">
        <v>841</v>
      </c>
      <c r="E185" s="3" t="s">
        <v>839</v>
      </c>
      <c r="F185" s="3"/>
      <c r="G185" s="355"/>
      <c r="H185" s="3"/>
      <c r="I185" s="3"/>
      <c r="J185" s="44"/>
      <c r="K185" s="433">
        <v>1</v>
      </c>
      <c r="L185" s="412">
        <v>18678626</v>
      </c>
      <c r="M185" s="200">
        <v>0</v>
      </c>
      <c r="N185" s="444">
        <v>0</v>
      </c>
      <c r="O185" s="200">
        <v>0</v>
      </c>
      <c r="P185" s="444">
        <v>0</v>
      </c>
      <c r="Q185" s="200"/>
      <c r="R185" s="444"/>
      <c r="S185" s="200"/>
      <c r="T185" s="444"/>
      <c r="U185" s="31">
        <f t="shared" si="85"/>
        <v>0</v>
      </c>
      <c r="V185" s="177">
        <f t="shared" si="85"/>
        <v>0</v>
      </c>
      <c r="W185" s="144"/>
      <c r="X185" s="144"/>
      <c r="Y185" s="147"/>
      <c r="Z185" s="12"/>
      <c r="AA185" s="497"/>
      <c r="AB185" s="145"/>
      <c r="AC185" s="145"/>
    </row>
    <row r="186" spans="1:29" x14ac:dyDescent="0.2">
      <c r="A186" s="646" t="s">
        <v>699</v>
      </c>
      <c r="B186" s="646"/>
      <c r="C186" s="646"/>
      <c r="D186" s="646"/>
      <c r="E186" s="646"/>
      <c r="F186" s="646"/>
      <c r="G186" s="646"/>
      <c r="H186" s="646"/>
      <c r="I186" s="646"/>
      <c r="J186" s="646"/>
      <c r="K186" s="646"/>
      <c r="L186" s="646"/>
      <c r="M186" s="646"/>
      <c r="N186" s="646"/>
      <c r="O186" s="646"/>
      <c r="P186" s="646"/>
      <c r="Q186" s="646"/>
      <c r="R186" s="646"/>
      <c r="S186" s="646"/>
      <c r="T186" s="646"/>
      <c r="U186" s="646"/>
      <c r="V186" s="646"/>
      <c r="W186" s="151">
        <f>AVERAGE(W174+W179)/2</f>
        <v>0</v>
      </c>
      <c r="X186" s="151">
        <f>AVERAGE(X174+X179)/2</f>
        <v>0</v>
      </c>
      <c r="Y186" s="152"/>
      <c r="Z186" s="463"/>
      <c r="AA186" s="153"/>
      <c r="AB186" s="151"/>
      <c r="AC186" s="151"/>
    </row>
    <row r="187" spans="1:29" x14ac:dyDescent="0.2">
      <c r="A187" s="647" t="s">
        <v>685</v>
      </c>
      <c r="B187" s="648"/>
      <c r="C187" s="648"/>
      <c r="D187" s="648"/>
      <c r="E187" s="648"/>
      <c r="F187" s="648"/>
      <c r="G187" s="648"/>
      <c r="H187" s="648"/>
      <c r="I187" s="648"/>
      <c r="J187" s="648"/>
      <c r="K187" s="648"/>
      <c r="L187" s="648"/>
      <c r="M187" s="648"/>
      <c r="N187" s="648"/>
      <c r="O187" s="648"/>
      <c r="P187" s="648"/>
      <c r="Q187" s="648"/>
      <c r="R187" s="648"/>
      <c r="S187" s="648"/>
      <c r="T187" s="648"/>
      <c r="U187" s="648"/>
      <c r="V187" s="649"/>
      <c r="W187" s="151" t="str">
        <f t="shared" ref="W187:X187" si="92">IF(W186&lt;=50,"(SR)",IF(W186&lt;=65,"(R)",IF(W186&lt;=75,"(S)",IF(W186&lt;=90,"(T)","(ST)"))))</f>
        <v>(SR)</v>
      </c>
      <c r="X187" s="151" t="str">
        <f t="shared" si="92"/>
        <v>(SR)</v>
      </c>
      <c r="Y187" s="152"/>
      <c r="Z187" s="463"/>
      <c r="AA187" s="155"/>
      <c r="AB187" s="155"/>
      <c r="AC187" s="155"/>
    </row>
    <row r="188" spans="1:29" ht="45" x14ac:dyDescent="0.2">
      <c r="A188" s="650" t="s">
        <v>136</v>
      </c>
      <c r="B188" s="628" t="s">
        <v>298</v>
      </c>
      <c r="C188" s="664" t="s">
        <v>297</v>
      </c>
      <c r="D188" s="1" t="s">
        <v>575</v>
      </c>
      <c r="E188" s="16" t="s">
        <v>18</v>
      </c>
      <c r="F188" s="16">
        <v>5</v>
      </c>
      <c r="G188" s="366">
        <f>SUM(G190+G191+G192+G194+G195+G196)</f>
        <v>1034456667</v>
      </c>
      <c r="H188" s="16" t="s">
        <v>18</v>
      </c>
      <c r="I188" s="174">
        <v>1</v>
      </c>
      <c r="J188" s="298">
        <f>SUM(J190+J191+J192+J194+J195+J196)</f>
        <v>124921400</v>
      </c>
      <c r="K188" s="407">
        <v>1</v>
      </c>
      <c r="L188" s="209">
        <f>SUM(L190+L191+L192+L194+L195+L196)</f>
        <v>275878626</v>
      </c>
      <c r="M188" s="174">
        <v>1</v>
      </c>
      <c r="N188" s="197">
        <f>SUM(N190:N196)</f>
        <v>14579510</v>
      </c>
      <c r="O188" s="174">
        <v>1</v>
      </c>
      <c r="P188" s="197">
        <f>SUM(P190:P196)</f>
        <v>27180820</v>
      </c>
      <c r="Q188" s="174"/>
      <c r="R188" s="197"/>
      <c r="S188" s="174"/>
      <c r="T188" s="197"/>
      <c r="U188" s="29">
        <v>1</v>
      </c>
      <c r="V188" s="124">
        <f>N188+P188+R188+T188</f>
        <v>41760330</v>
      </c>
      <c r="W188" s="159">
        <f>U188/K188*100</f>
        <v>100</v>
      </c>
      <c r="X188" s="129">
        <f>V188/L188*100</f>
        <v>15.137211100942629</v>
      </c>
      <c r="Y188" s="174">
        <f t="shared" ref="Y188:Y196" si="93">I188+U188</f>
        <v>2</v>
      </c>
      <c r="Z188" s="465">
        <f>SUM(Z190+Z191+Z192+Z194+Z195+Z196)</f>
        <v>166681730</v>
      </c>
      <c r="AA188" s="159">
        <f>Y188/F188*100</f>
        <v>40</v>
      </c>
      <c r="AB188" s="129">
        <f>Z188/G188*100</f>
        <v>16.11297363314301</v>
      </c>
      <c r="AC188" s="145" t="s">
        <v>697</v>
      </c>
    </row>
    <row r="189" spans="1:29" ht="22.5" hidden="1" x14ac:dyDescent="0.2">
      <c r="A189" s="652"/>
      <c r="B189" s="630"/>
      <c r="C189" s="665"/>
      <c r="D189" s="72" t="s">
        <v>576</v>
      </c>
      <c r="E189" s="16" t="s">
        <v>18</v>
      </c>
      <c r="F189" s="358">
        <v>10</v>
      </c>
      <c r="G189" s="364">
        <f>SUM(G193)</f>
        <v>0</v>
      </c>
      <c r="H189" s="358" t="s">
        <v>18</v>
      </c>
      <c r="I189" s="407">
        <v>2</v>
      </c>
      <c r="J189" s="470">
        <f>SUM(J193)</f>
        <v>15980000</v>
      </c>
      <c r="K189" s="407">
        <v>2</v>
      </c>
      <c r="L189" s="471">
        <f>SUM(L193)</f>
        <v>0</v>
      </c>
      <c r="M189" s="174">
        <f>SUM(M190:M196)</f>
        <v>0</v>
      </c>
      <c r="N189" s="447"/>
      <c r="O189" s="174">
        <v>0</v>
      </c>
      <c r="P189" s="197"/>
      <c r="Q189" s="174"/>
      <c r="R189" s="197"/>
      <c r="S189" s="174"/>
      <c r="T189" s="197"/>
      <c r="U189" s="29">
        <f>M189+O189+Q189+S189</f>
        <v>0</v>
      </c>
      <c r="V189" s="124">
        <f t="shared" ref="V189:V241" si="94">N189+P189+R189+T189</f>
        <v>0</v>
      </c>
      <c r="W189" s="159">
        <f>U189/K189*100</f>
        <v>0</v>
      </c>
      <c r="X189" s="129">
        <v>0</v>
      </c>
      <c r="Y189" s="174">
        <f t="shared" si="93"/>
        <v>2</v>
      </c>
      <c r="Z189" s="66">
        <f t="shared" ref="Z189:Z196" si="95">J189+V189</f>
        <v>15980000</v>
      </c>
      <c r="AA189" s="159">
        <f t="shared" ref="AA189:AA196" si="96">Y189/F189*100</f>
        <v>20</v>
      </c>
      <c r="AB189" s="129">
        <v>0</v>
      </c>
      <c r="AC189" s="145" t="s">
        <v>697</v>
      </c>
    </row>
    <row r="190" spans="1:29" ht="90" x14ac:dyDescent="0.2">
      <c r="A190" s="137" t="s">
        <v>137</v>
      </c>
      <c r="B190" s="138" t="s">
        <v>300</v>
      </c>
      <c r="C190" s="6" t="s">
        <v>299</v>
      </c>
      <c r="D190" s="6" t="s">
        <v>577</v>
      </c>
      <c r="E190" s="7" t="s">
        <v>474</v>
      </c>
      <c r="F190" s="7">
        <v>12</v>
      </c>
      <c r="G190" s="352">
        <v>259357252</v>
      </c>
      <c r="H190" s="7" t="s">
        <v>474</v>
      </c>
      <c r="I190" s="7">
        <v>1</v>
      </c>
      <c r="J190" s="19">
        <v>5000000</v>
      </c>
      <c r="K190" s="432">
        <v>4</v>
      </c>
      <c r="L190" s="412">
        <v>19678626</v>
      </c>
      <c r="M190" s="147">
        <v>0</v>
      </c>
      <c r="N190" s="443">
        <v>0</v>
      </c>
      <c r="O190" s="147">
        <v>0</v>
      </c>
      <c r="P190" s="443">
        <v>0</v>
      </c>
      <c r="Q190" s="147"/>
      <c r="R190" s="443"/>
      <c r="S190" s="147"/>
      <c r="T190" s="443"/>
      <c r="U190" s="31">
        <f t="shared" ref="U190:U196" si="97">M190+O190+Q190+S190</f>
        <v>0</v>
      </c>
      <c r="V190" s="177">
        <f t="shared" si="94"/>
        <v>0</v>
      </c>
      <c r="W190" s="144">
        <f>U190/K190*100</f>
        <v>0</v>
      </c>
      <c r="X190" s="145">
        <f>V190/L190*100</f>
        <v>0</v>
      </c>
      <c r="Y190" s="147">
        <f t="shared" si="93"/>
        <v>1</v>
      </c>
      <c r="Z190" s="12">
        <f t="shared" si="95"/>
        <v>5000000</v>
      </c>
      <c r="AA190" s="145">
        <f t="shared" si="96"/>
        <v>8.3333333333333321</v>
      </c>
      <c r="AB190" s="145">
        <f>Z190/G190*100</f>
        <v>1.927842757988506</v>
      </c>
      <c r="AC190" s="145" t="s">
        <v>697</v>
      </c>
    </row>
    <row r="191" spans="1:29" ht="33.75" x14ac:dyDescent="0.2">
      <c r="A191" s="137" t="s">
        <v>138</v>
      </c>
      <c r="B191" s="138" t="s">
        <v>302</v>
      </c>
      <c r="C191" s="6" t="s">
        <v>301</v>
      </c>
      <c r="D191" s="20" t="s">
        <v>578</v>
      </c>
      <c r="E191" s="74" t="s">
        <v>446</v>
      </c>
      <c r="F191" s="74">
        <v>10</v>
      </c>
      <c r="G191" s="367">
        <v>389385878</v>
      </c>
      <c r="H191" s="74" t="s">
        <v>446</v>
      </c>
      <c r="I191" s="74">
        <v>0</v>
      </c>
      <c r="J191" s="60">
        <v>0</v>
      </c>
      <c r="K191" s="433">
        <v>4</v>
      </c>
      <c r="L191" s="412">
        <v>60000000</v>
      </c>
      <c r="M191" s="346">
        <v>0</v>
      </c>
      <c r="N191" s="570">
        <v>4000000</v>
      </c>
      <c r="O191" s="569">
        <v>2</v>
      </c>
      <c r="P191" s="458">
        <v>6000000</v>
      </c>
      <c r="Q191" s="568"/>
      <c r="R191" s="444"/>
      <c r="S191" s="200"/>
      <c r="T191" s="444"/>
      <c r="U191" s="31">
        <f t="shared" si="97"/>
        <v>2</v>
      </c>
      <c r="V191" s="177">
        <f t="shared" si="94"/>
        <v>10000000</v>
      </c>
      <c r="W191" s="145">
        <f>U191/F191*100</f>
        <v>20</v>
      </c>
      <c r="X191" s="145">
        <f>V191/G191*100</f>
        <v>2.5681465520431637</v>
      </c>
      <c r="Y191" s="147">
        <f t="shared" si="93"/>
        <v>2</v>
      </c>
      <c r="Z191" s="12">
        <f t="shared" si="95"/>
        <v>10000000</v>
      </c>
      <c r="AA191" s="144">
        <f t="shared" si="96"/>
        <v>20</v>
      </c>
      <c r="AB191" s="145">
        <f>Z191/G191*100</f>
        <v>2.5681465520431637</v>
      </c>
      <c r="AC191" s="145" t="s">
        <v>697</v>
      </c>
    </row>
    <row r="192" spans="1:29" ht="22.5" x14ac:dyDescent="0.2">
      <c r="A192" s="670" t="s">
        <v>293</v>
      </c>
      <c r="B192" s="672" t="s">
        <v>304</v>
      </c>
      <c r="C192" s="674" t="s">
        <v>303</v>
      </c>
      <c r="D192" s="20" t="s">
        <v>760</v>
      </c>
      <c r="E192" s="74" t="s">
        <v>18</v>
      </c>
      <c r="F192" s="74">
        <v>18</v>
      </c>
      <c r="G192" s="367">
        <v>73785898</v>
      </c>
      <c r="H192" s="74" t="s">
        <v>18</v>
      </c>
      <c r="I192" s="74">
        <v>0</v>
      </c>
      <c r="J192" s="60">
        <v>0</v>
      </c>
      <c r="K192" s="433">
        <v>2</v>
      </c>
      <c r="L192" s="412">
        <v>0</v>
      </c>
      <c r="M192" s="200">
        <v>0</v>
      </c>
      <c r="N192" s="444">
        <v>0</v>
      </c>
      <c r="O192" s="200">
        <v>0</v>
      </c>
      <c r="P192" s="444">
        <v>0</v>
      </c>
      <c r="Q192" s="147"/>
      <c r="R192" s="443"/>
      <c r="S192" s="147"/>
      <c r="T192" s="443"/>
      <c r="U192" s="31">
        <f t="shared" si="97"/>
        <v>0</v>
      </c>
      <c r="V192" s="177">
        <f t="shared" si="94"/>
        <v>0</v>
      </c>
      <c r="W192" s="145">
        <f>U192/F192*100</f>
        <v>0</v>
      </c>
      <c r="X192" s="145">
        <f>V192/G192*100</f>
        <v>0</v>
      </c>
      <c r="Y192" s="147">
        <f t="shared" si="93"/>
        <v>0</v>
      </c>
      <c r="Z192" s="12">
        <f t="shared" si="95"/>
        <v>0</v>
      </c>
      <c r="AA192" s="144">
        <f t="shared" si="96"/>
        <v>0</v>
      </c>
      <c r="AB192" s="145">
        <f>Z192/G192*100</f>
        <v>0</v>
      </c>
      <c r="AC192" s="145" t="s">
        <v>697</v>
      </c>
    </row>
    <row r="193" spans="1:29" ht="22.5" x14ac:dyDescent="0.2">
      <c r="A193" s="671"/>
      <c r="B193" s="673"/>
      <c r="C193" s="675"/>
      <c r="D193" s="20" t="s">
        <v>580</v>
      </c>
      <c r="E193" s="74" t="s">
        <v>18</v>
      </c>
      <c r="F193" s="74">
        <v>15980</v>
      </c>
      <c r="G193" s="368">
        <v>0</v>
      </c>
      <c r="H193" s="74" t="s">
        <v>18</v>
      </c>
      <c r="I193" s="74">
        <v>3196</v>
      </c>
      <c r="J193" s="12">
        <v>15980000</v>
      </c>
      <c r="K193" s="433">
        <v>0</v>
      </c>
      <c r="L193" s="412">
        <v>0</v>
      </c>
      <c r="M193" s="200">
        <v>0</v>
      </c>
      <c r="N193" s="444">
        <v>0</v>
      </c>
      <c r="O193" s="200">
        <v>0</v>
      </c>
      <c r="P193" s="444">
        <v>0</v>
      </c>
      <c r="Q193" s="147"/>
      <c r="R193" s="443"/>
      <c r="S193" s="147"/>
      <c r="T193" s="443"/>
      <c r="U193" s="31">
        <f t="shared" si="97"/>
        <v>0</v>
      </c>
      <c r="V193" s="177">
        <f>N193+P193+R193+T193</f>
        <v>0</v>
      </c>
      <c r="W193" s="144">
        <v>0</v>
      </c>
      <c r="X193" s="145">
        <v>0</v>
      </c>
      <c r="Y193" s="147">
        <f t="shared" si="93"/>
        <v>3196</v>
      </c>
      <c r="Z193" s="12">
        <f t="shared" si="95"/>
        <v>15980000</v>
      </c>
      <c r="AA193" s="144">
        <f t="shared" si="96"/>
        <v>20</v>
      </c>
      <c r="AB193" s="139">
        <v>0</v>
      </c>
      <c r="AC193" s="145" t="s">
        <v>697</v>
      </c>
    </row>
    <row r="194" spans="1:29" ht="27" customHeight="1" x14ac:dyDescent="0.2">
      <c r="A194" s="137" t="s">
        <v>294</v>
      </c>
      <c r="B194" s="138" t="s">
        <v>306</v>
      </c>
      <c r="C194" s="6" t="s">
        <v>305</v>
      </c>
      <c r="D194" s="20" t="s">
        <v>581</v>
      </c>
      <c r="E194" s="74" t="s">
        <v>446</v>
      </c>
      <c r="F194" s="74">
        <v>17</v>
      </c>
      <c r="G194" s="367">
        <v>99027379</v>
      </c>
      <c r="H194" s="74" t="s">
        <v>446</v>
      </c>
      <c r="I194" s="74">
        <v>1</v>
      </c>
      <c r="J194" s="85">
        <v>15000000</v>
      </c>
      <c r="K194" s="433">
        <v>1</v>
      </c>
      <c r="L194" s="412">
        <v>76200000</v>
      </c>
      <c r="M194" s="346">
        <v>0</v>
      </c>
      <c r="N194" s="590">
        <v>1700000</v>
      </c>
      <c r="O194" s="575">
        <v>1</v>
      </c>
      <c r="P194" s="592">
        <v>3400000</v>
      </c>
      <c r="Q194" s="571"/>
      <c r="R194" s="443"/>
      <c r="S194" s="147"/>
      <c r="T194" s="443"/>
      <c r="U194" s="31">
        <f t="shared" si="97"/>
        <v>1</v>
      </c>
      <c r="V194" s="177">
        <f t="shared" si="94"/>
        <v>5100000</v>
      </c>
      <c r="W194" s="145">
        <f>U194/K194*100</f>
        <v>100</v>
      </c>
      <c r="X194" s="139">
        <f>V194/L194*100</f>
        <v>6.6929133858267722</v>
      </c>
      <c r="Y194" s="147">
        <f t="shared" si="93"/>
        <v>2</v>
      </c>
      <c r="Z194" s="12">
        <f t="shared" si="95"/>
        <v>20100000</v>
      </c>
      <c r="AA194" s="144">
        <f t="shared" si="96"/>
        <v>11.76470588235294</v>
      </c>
      <c r="AB194" s="145">
        <f>Z194/G194*100</f>
        <v>20.297416939612226</v>
      </c>
      <c r="AC194" s="145" t="s">
        <v>697</v>
      </c>
    </row>
    <row r="195" spans="1:29" ht="45.75" customHeight="1" x14ac:dyDescent="0.2">
      <c r="A195" s="137" t="s">
        <v>295</v>
      </c>
      <c r="B195" s="138" t="s">
        <v>308</v>
      </c>
      <c r="C195" s="6" t="s">
        <v>307</v>
      </c>
      <c r="D195" s="20" t="s">
        <v>582</v>
      </c>
      <c r="E195" s="74" t="s">
        <v>18</v>
      </c>
      <c r="F195" s="74">
        <v>72</v>
      </c>
      <c r="G195" s="367">
        <v>117335878</v>
      </c>
      <c r="H195" s="74" t="s">
        <v>18</v>
      </c>
      <c r="I195" s="74">
        <v>12</v>
      </c>
      <c r="J195" s="12">
        <v>104921400</v>
      </c>
      <c r="K195" s="433">
        <v>12</v>
      </c>
      <c r="L195" s="412">
        <v>120000000</v>
      </c>
      <c r="M195" s="589">
        <v>0</v>
      </c>
      <c r="N195" s="590">
        <v>8879510</v>
      </c>
      <c r="O195" s="575">
        <v>6</v>
      </c>
      <c r="P195" s="591">
        <v>17780820</v>
      </c>
      <c r="Q195" s="571"/>
      <c r="R195" s="443"/>
      <c r="S195" s="147"/>
      <c r="T195" s="443"/>
      <c r="U195" s="31">
        <f t="shared" si="97"/>
        <v>6</v>
      </c>
      <c r="V195" s="177">
        <f t="shared" si="94"/>
        <v>26660330</v>
      </c>
      <c r="W195" s="144">
        <f>U195/K195*100</f>
        <v>50</v>
      </c>
      <c r="X195" s="145">
        <f>V195/L195*100</f>
        <v>22.216941666666667</v>
      </c>
      <c r="Y195" s="147">
        <f t="shared" si="93"/>
        <v>18</v>
      </c>
      <c r="Z195" s="12">
        <f t="shared" si="95"/>
        <v>131581730</v>
      </c>
      <c r="AA195" s="144">
        <f t="shared" si="96"/>
        <v>25</v>
      </c>
      <c r="AB195" s="145">
        <f>Z195/G195*100</f>
        <v>112.14108782652139</v>
      </c>
      <c r="AC195" s="145" t="s">
        <v>697</v>
      </c>
    </row>
    <row r="196" spans="1:29" ht="38.25" customHeight="1" x14ac:dyDescent="0.2">
      <c r="A196" s="137" t="s">
        <v>296</v>
      </c>
      <c r="B196" s="138" t="s">
        <v>310</v>
      </c>
      <c r="C196" s="6" t="s">
        <v>309</v>
      </c>
      <c r="D196" s="20" t="s">
        <v>583</v>
      </c>
      <c r="E196" s="74" t="s">
        <v>446</v>
      </c>
      <c r="F196" s="74">
        <v>6</v>
      </c>
      <c r="G196" s="367">
        <v>95564382</v>
      </c>
      <c r="H196" s="74" t="s">
        <v>446</v>
      </c>
      <c r="I196" s="74">
        <v>0</v>
      </c>
      <c r="J196" s="60">
        <v>0</v>
      </c>
      <c r="K196" s="433">
        <v>1</v>
      </c>
      <c r="L196" s="412">
        <v>0</v>
      </c>
      <c r="M196" s="200"/>
      <c r="N196" s="444">
        <v>0</v>
      </c>
      <c r="O196" s="200">
        <v>0</v>
      </c>
      <c r="P196" s="457">
        <v>0</v>
      </c>
      <c r="Q196" s="200"/>
      <c r="R196" s="444"/>
      <c r="S196" s="147"/>
      <c r="T196" s="446"/>
      <c r="U196" s="31">
        <f t="shared" si="97"/>
        <v>0</v>
      </c>
      <c r="V196" s="177">
        <f t="shared" si="94"/>
        <v>0</v>
      </c>
      <c r="W196" s="145">
        <f>U196/K196*100</f>
        <v>0</v>
      </c>
      <c r="X196" s="145">
        <f>V196/G196*100</f>
        <v>0</v>
      </c>
      <c r="Y196" s="147">
        <f t="shared" si="93"/>
        <v>0</v>
      </c>
      <c r="Z196" s="12">
        <f t="shared" si="95"/>
        <v>0</v>
      </c>
      <c r="AA196" s="144">
        <f t="shared" si="96"/>
        <v>0</v>
      </c>
      <c r="AB196" s="145">
        <f>Z196/G196*100</f>
        <v>0</v>
      </c>
      <c r="AC196" s="145" t="s">
        <v>697</v>
      </c>
    </row>
    <row r="197" spans="1:29" x14ac:dyDescent="0.2">
      <c r="A197" s="646" t="s">
        <v>699</v>
      </c>
      <c r="B197" s="646"/>
      <c r="C197" s="646"/>
      <c r="D197" s="646"/>
      <c r="E197" s="646"/>
      <c r="F197" s="646"/>
      <c r="G197" s="646"/>
      <c r="H197" s="646"/>
      <c r="I197" s="646"/>
      <c r="J197" s="646"/>
      <c r="K197" s="646"/>
      <c r="L197" s="646"/>
      <c r="M197" s="646"/>
      <c r="N197" s="646"/>
      <c r="O197" s="646"/>
      <c r="P197" s="646"/>
      <c r="Q197" s="646"/>
      <c r="R197" s="646"/>
      <c r="S197" s="646"/>
      <c r="T197" s="646"/>
      <c r="U197" s="646"/>
      <c r="V197" s="646"/>
      <c r="W197" s="151">
        <f>AVERAGE(W190+W191+W195+W194+W196)/5</f>
        <v>34</v>
      </c>
      <c r="X197" s="151">
        <f>AVERAGE(X190+X191+X195+X194+X196)/5</f>
        <v>6.2956003209073206</v>
      </c>
      <c r="Y197" s="152"/>
      <c r="Z197" s="463"/>
      <c r="AA197" s="153"/>
      <c r="AB197" s="151"/>
      <c r="AC197" s="151"/>
    </row>
    <row r="198" spans="1:29" x14ac:dyDescent="0.2">
      <c r="A198" s="647" t="s">
        <v>685</v>
      </c>
      <c r="B198" s="648"/>
      <c r="C198" s="648"/>
      <c r="D198" s="648"/>
      <c r="E198" s="648"/>
      <c r="F198" s="648"/>
      <c r="G198" s="648"/>
      <c r="H198" s="648"/>
      <c r="I198" s="648"/>
      <c r="J198" s="648"/>
      <c r="K198" s="648"/>
      <c r="L198" s="648"/>
      <c r="M198" s="648"/>
      <c r="N198" s="648"/>
      <c r="O198" s="648"/>
      <c r="P198" s="648"/>
      <c r="Q198" s="648"/>
      <c r="R198" s="648"/>
      <c r="S198" s="648"/>
      <c r="T198" s="648"/>
      <c r="U198" s="648"/>
      <c r="V198" s="649"/>
      <c r="W198" s="151" t="str">
        <f t="shared" ref="W198:X198" si="98">IF(W197&lt;=50,"(SR)",IF(W197&lt;=65,"(R)",IF(W197&lt;=75,"(S)",IF(W197&lt;=90,"(T)","(ST)"))))</f>
        <v>(SR)</v>
      </c>
      <c r="X198" s="151" t="str">
        <f t="shared" si="98"/>
        <v>(SR)</v>
      </c>
      <c r="Y198" s="152"/>
      <c r="Z198" s="463"/>
      <c r="AA198" s="155"/>
      <c r="AB198" s="155"/>
      <c r="AC198" s="155"/>
    </row>
    <row r="199" spans="1:29" x14ac:dyDescent="0.2">
      <c r="A199" s="660" t="s">
        <v>700</v>
      </c>
      <c r="B199" s="660"/>
      <c r="C199" s="660"/>
      <c r="D199" s="660"/>
      <c r="E199" s="660"/>
      <c r="F199" s="660"/>
      <c r="G199" s="660"/>
      <c r="H199" s="660"/>
      <c r="I199" s="660"/>
      <c r="J199" s="660"/>
      <c r="K199" s="660"/>
      <c r="L199" s="660"/>
      <c r="M199" s="660"/>
      <c r="N199" s="660"/>
      <c r="O199" s="660"/>
      <c r="P199" s="660"/>
      <c r="Q199" s="660"/>
      <c r="R199" s="660"/>
      <c r="S199" s="660"/>
      <c r="T199" s="660"/>
      <c r="U199" s="660"/>
      <c r="V199" s="660"/>
      <c r="W199" s="183">
        <f>AVERAGE(W188)</f>
        <v>100</v>
      </c>
      <c r="X199" s="183">
        <f>AVERAGE(X188)</f>
        <v>15.137211100942629</v>
      </c>
      <c r="Y199" s="184"/>
      <c r="Z199" s="464"/>
      <c r="AA199" s="185"/>
      <c r="AB199" s="183"/>
      <c r="AC199" s="183"/>
    </row>
    <row r="200" spans="1:29" x14ac:dyDescent="0.2">
      <c r="A200" s="661" t="s">
        <v>685</v>
      </c>
      <c r="B200" s="662"/>
      <c r="C200" s="662"/>
      <c r="D200" s="662"/>
      <c r="E200" s="662"/>
      <c r="F200" s="662"/>
      <c r="G200" s="662"/>
      <c r="H200" s="662"/>
      <c r="I200" s="662"/>
      <c r="J200" s="662"/>
      <c r="K200" s="662"/>
      <c r="L200" s="662"/>
      <c r="M200" s="662"/>
      <c r="N200" s="662"/>
      <c r="O200" s="662"/>
      <c r="P200" s="662"/>
      <c r="Q200" s="662"/>
      <c r="R200" s="662"/>
      <c r="S200" s="662"/>
      <c r="T200" s="662"/>
      <c r="U200" s="662"/>
      <c r="V200" s="663"/>
      <c r="W200" s="183" t="str">
        <f t="shared" ref="W200:X200" si="99">IF(W199&lt;=50,"(SR)",IF(W199&lt;=65,"(R)",IF(W199&lt;=75,"(S)",IF(W199&lt;=90,"(T)","(ST)"))))</f>
        <v>(ST)</v>
      </c>
      <c r="X200" s="183" t="str">
        <f t="shared" si="99"/>
        <v>(SR)</v>
      </c>
      <c r="Y200" s="184"/>
      <c r="Z200" s="464"/>
      <c r="AA200" s="187"/>
      <c r="AB200" s="187"/>
      <c r="AC200" s="187"/>
    </row>
    <row r="201" spans="1:29" ht="25.5" customHeight="1" x14ac:dyDescent="0.2">
      <c r="A201" s="650" t="s">
        <v>5</v>
      </c>
      <c r="B201" s="628" t="s">
        <v>319</v>
      </c>
      <c r="C201" s="668" t="s">
        <v>318</v>
      </c>
      <c r="D201" s="15" t="s">
        <v>584</v>
      </c>
      <c r="E201" s="78" t="s">
        <v>10</v>
      </c>
      <c r="F201" s="37">
        <v>75.84</v>
      </c>
      <c r="G201" s="351">
        <f>SUM(G203+G216+G223+G237)</f>
        <v>14503736802</v>
      </c>
      <c r="H201" s="78" t="s">
        <v>10</v>
      </c>
      <c r="I201" s="37">
        <v>75.64</v>
      </c>
      <c r="J201" s="351">
        <f>SUM(J203+J216+J223+J237)</f>
        <v>7295242177</v>
      </c>
      <c r="K201" s="432">
        <v>75.69</v>
      </c>
      <c r="L201" s="119">
        <f>SUM(L203+L216+L223+L237)</f>
        <v>3007541000</v>
      </c>
      <c r="M201" s="329">
        <v>18.9925</v>
      </c>
      <c r="N201" s="66">
        <f>N203+N216+N223+N237</f>
        <v>484571000</v>
      </c>
      <c r="O201" s="329">
        <v>18.9925</v>
      </c>
      <c r="P201" s="66">
        <f>P203+P216+P223+P237</f>
        <v>79000000</v>
      </c>
      <c r="Q201" s="136"/>
      <c r="R201" s="66"/>
      <c r="S201" s="136"/>
      <c r="T201" s="66"/>
      <c r="U201" s="29">
        <f>M201+O201+Q201+S201</f>
        <v>37.984999999999999</v>
      </c>
      <c r="V201" s="124">
        <f>N201+P201+R201+T201</f>
        <v>563571000</v>
      </c>
      <c r="W201" s="159">
        <f t="shared" ref="W201:X212" si="100">U201/K201*100</f>
        <v>50.184964988769984</v>
      </c>
      <c r="X201" s="129">
        <f t="shared" si="100"/>
        <v>18.738597412304603</v>
      </c>
      <c r="Y201" s="37">
        <v>64.459999999999994</v>
      </c>
      <c r="Z201" s="173">
        <f>SUM(Z203+Z216+Z223+Z237)</f>
        <v>8051013177</v>
      </c>
      <c r="AA201" s="129">
        <f>Y201/F201*100</f>
        <v>84.99472573839661</v>
      </c>
      <c r="AB201" s="129">
        <f>Z201/G201*100</f>
        <v>55.509923317760432</v>
      </c>
      <c r="AC201" s="145" t="s">
        <v>697</v>
      </c>
    </row>
    <row r="202" spans="1:29" ht="39" hidden="1" customHeight="1" x14ac:dyDescent="0.2">
      <c r="A202" s="652"/>
      <c r="B202" s="630"/>
      <c r="C202" s="669"/>
      <c r="D202" s="15" t="s">
        <v>585</v>
      </c>
      <c r="E202" s="79" t="s">
        <v>10</v>
      </c>
      <c r="F202" s="37">
        <v>75</v>
      </c>
      <c r="G202" s="369">
        <f>SUM(G204)</f>
        <v>0</v>
      </c>
      <c r="H202" s="79" t="s">
        <v>10</v>
      </c>
      <c r="I202" s="174">
        <v>75</v>
      </c>
      <c r="J202" s="121">
        <f>SUM(J204)</f>
        <v>192200000</v>
      </c>
      <c r="K202" s="432">
        <v>75</v>
      </c>
      <c r="L202" s="119"/>
      <c r="M202" s="174"/>
      <c r="N202" s="66"/>
      <c r="O202" s="174"/>
      <c r="P202" s="66"/>
      <c r="Q202" s="174"/>
      <c r="R202" s="66"/>
      <c r="S202" s="407"/>
      <c r="T202" s="66"/>
      <c r="U202" s="29">
        <f t="shared" ref="U202:U204" si="101">M202+O202+Q202+S202</f>
        <v>0</v>
      </c>
      <c r="V202" s="124"/>
      <c r="W202" s="159">
        <f t="shared" si="100"/>
        <v>0</v>
      </c>
      <c r="X202" s="129">
        <v>0</v>
      </c>
      <c r="Y202" s="174">
        <f>I202+U202</f>
        <v>75</v>
      </c>
      <c r="Z202" s="66"/>
      <c r="AA202" s="159">
        <f t="shared" ref="AA202:AA213" si="102">Y202/F202*100</f>
        <v>100</v>
      </c>
      <c r="AB202" s="136">
        <v>0</v>
      </c>
      <c r="AC202" s="145" t="s">
        <v>697</v>
      </c>
    </row>
    <row r="203" spans="1:29" ht="48.75" customHeight="1" x14ac:dyDescent="0.2">
      <c r="A203" s="650" t="s">
        <v>161</v>
      </c>
      <c r="B203" s="628" t="s">
        <v>321</v>
      </c>
      <c r="C203" s="664" t="s">
        <v>320</v>
      </c>
      <c r="D203" s="15" t="s">
        <v>586</v>
      </c>
      <c r="E203" s="80" t="s">
        <v>588</v>
      </c>
      <c r="F203" s="80">
        <v>17</v>
      </c>
      <c r="G203" s="351">
        <f>SUM(G205+G206+G207+G208+G209+G211+G212)</f>
        <v>6620046335</v>
      </c>
      <c r="H203" s="80" t="s">
        <v>588</v>
      </c>
      <c r="I203" s="80">
        <v>6</v>
      </c>
      <c r="J203" s="351">
        <f>SUM(J205+J206+J207+J208+J209+J211+J212)</f>
        <v>1786444350</v>
      </c>
      <c r="K203" s="432">
        <v>4</v>
      </c>
      <c r="L203" s="119">
        <f>SUM(L205:L213)</f>
        <v>1147400000</v>
      </c>
      <c r="M203" s="172">
        <f>SUM(M205:M213)</f>
        <v>0</v>
      </c>
      <c r="N203" s="66">
        <f>SUM(N205:N213)</f>
        <v>217000000</v>
      </c>
      <c r="O203" s="172">
        <v>2</v>
      </c>
      <c r="P203" s="66">
        <f>SUM(P205:P213)</f>
        <v>74800000</v>
      </c>
      <c r="Q203" s="172"/>
      <c r="R203" s="66"/>
      <c r="S203" s="172"/>
      <c r="T203" s="66"/>
      <c r="U203" s="29">
        <f t="shared" si="101"/>
        <v>2</v>
      </c>
      <c r="V203" s="124">
        <f>N203+P203+R203+T203</f>
        <v>291800000</v>
      </c>
      <c r="W203" s="159">
        <f t="shared" si="100"/>
        <v>50</v>
      </c>
      <c r="X203" s="129">
        <f>V203/L203*100</f>
        <v>25.431410144674913</v>
      </c>
      <c r="Y203" s="174">
        <f t="shared" ref="Y203:Y212" si="103">I203+U203</f>
        <v>8</v>
      </c>
      <c r="Z203" s="173">
        <f>SUM(Z205:Z213)</f>
        <v>2270444350</v>
      </c>
      <c r="AA203" s="129">
        <f t="shared" si="102"/>
        <v>47.058823529411761</v>
      </c>
      <c r="AB203" s="129">
        <f>Z203/G203*100</f>
        <v>34.296502397516832</v>
      </c>
      <c r="AC203" s="145" t="s">
        <v>697</v>
      </c>
    </row>
    <row r="204" spans="1:29" ht="51" hidden="1" customHeight="1" x14ac:dyDescent="0.2">
      <c r="A204" s="652"/>
      <c r="B204" s="630"/>
      <c r="C204" s="665"/>
      <c r="D204" s="15" t="s">
        <v>587</v>
      </c>
      <c r="E204" s="80" t="s">
        <v>588</v>
      </c>
      <c r="F204" s="80">
        <v>60</v>
      </c>
      <c r="G204" s="369">
        <f>SUM(G210+G213)</f>
        <v>0</v>
      </c>
      <c r="H204" s="80" t="s">
        <v>588</v>
      </c>
      <c r="I204" s="174">
        <v>12</v>
      </c>
      <c r="J204" s="121">
        <f>SUM(J210+J213)</f>
        <v>192200000</v>
      </c>
      <c r="K204" s="432">
        <v>12</v>
      </c>
      <c r="L204" s="119">
        <v>0</v>
      </c>
      <c r="M204" s="174"/>
      <c r="N204" s="66"/>
      <c r="O204" s="174"/>
      <c r="P204" s="66"/>
      <c r="Q204" s="174"/>
      <c r="R204" s="66"/>
      <c r="S204" s="174"/>
      <c r="T204" s="66"/>
      <c r="U204" s="29">
        <f t="shared" si="101"/>
        <v>0</v>
      </c>
      <c r="V204" s="124">
        <f>N204+P204+R204+T204</f>
        <v>0</v>
      </c>
      <c r="W204" s="159">
        <f t="shared" si="100"/>
        <v>0</v>
      </c>
      <c r="X204" s="129">
        <v>0</v>
      </c>
      <c r="Y204" s="174">
        <f t="shared" si="103"/>
        <v>12</v>
      </c>
      <c r="Z204" s="66"/>
      <c r="AA204" s="159">
        <f t="shared" si="102"/>
        <v>20</v>
      </c>
      <c r="AB204" s="136">
        <v>0</v>
      </c>
      <c r="AC204" s="145" t="s">
        <v>697</v>
      </c>
    </row>
    <row r="205" spans="1:29" ht="91.5" customHeight="1" x14ac:dyDescent="0.25">
      <c r="A205" s="137" t="s">
        <v>162</v>
      </c>
      <c r="B205" s="138" t="s">
        <v>323</v>
      </c>
      <c r="C205" s="6" t="s">
        <v>844</v>
      </c>
      <c r="D205" s="20" t="s">
        <v>815</v>
      </c>
      <c r="E205" s="74" t="s">
        <v>493</v>
      </c>
      <c r="F205" s="74">
        <v>4</v>
      </c>
      <c r="G205" s="367">
        <v>202636282</v>
      </c>
      <c r="H205" s="74" t="s">
        <v>493</v>
      </c>
      <c r="I205" s="74">
        <v>4</v>
      </c>
      <c r="J205" s="35">
        <v>4000000</v>
      </c>
      <c r="K205" s="433">
        <v>4</v>
      </c>
      <c r="L205" s="412">
        <v>200000000</v>
      </c>
      <c r="M205" s="200">
        <v>0</v>
      </c>
      <c r="N205" s="444">
        <v>0</v>
      </c>
      <c r="O205" s="200">
        <v>0</v>
      </c>
      <c r="P205" s="459">
        <v>0</v>
      </c>
      <c r="Q205" s="147"/>
      <c r="R205" s="443"/>
      <c r="S205" s="147"/>
      <c r="T205" s="443"/>
      <c r="U205" s="31">
        <f>M205+O205+Q205+S205</f>
        <v>0</v>
      </c>
      <c r="V205" s="177">
        <f>N205+P205+R205+T205</f>
        <v>0</v>
      </c>
      <c r="W205" s="144">
        <f t="shared" si="100"/>
        <v>0</v>
      </c>
      <c r="X205" s="145">
        <f t="shared" si="100"/>
        <v>0</v>
      </c>
      <c r="Y205" s="147">
        <f t="shared" si="103"/>
        <v>4</v>
      </c>
      <c r="Z205" s="12">
        <f t="shared" ref="Z205:Z213" si="104">J205+V205</f>
        <v>4000000</v>
      </c>
      <c r="AA205" s="144">
        <f t="shared" si="102"/>
        <v>100</v>
      </c>
      <c r="AB205" s="145">
        <f t="shared" ref="AB205:AB209" si="105">Z205/G205*100</f>
        <v>1.9739801582028631</v>
      </c>
      <c r="AC205" s="145" t="s">
        <v>697</v>
      </c>
    </row>
    <row r="206" spans="1:29" ht="85.5" customHeight="1" x14ac:dyDescent="0.2">
      <c r="A206" s="137" t="s">
        <v>163</v>
      </c>
      <c r="B206" s="138" t="s">
        <v>325</v>
      </c>
      <c r="C206" s="6" t="s">
        <v>324</v>
      </c>
      <c r="D206" s="20" t="s">
        <v>590</v>
      </c>
      <c r="E206" s="74" t="s">
        <v>18</v>
      </c>
      <c r="F206" s="74">
        <v>1</v>
      </c>
      <c r="G206" s="367">
        <v>73160732</v>
      </c>
      <c r="H206" s="74" t="s">
        <v>18</v>
      </c>
      <c r="I206" s="74">
        <v>1</v>
      </c>
      <c r="J206" s="35">
        <v>24990000</v>
      </c>
      <c r="K206" s="433">
        <v>1</v>
      </c>
      <c r="L206" s="411">
        <v>0</v>
      </c>
      <c r="M206" s="200">
        <v>0</v>
      </c>
      <c r="N206" s="444">
        <v>0</v>
      </c>
      <c r="O206" s="200">
        <v>0</v>
      </c>
      <c r="P206" s="444"/>
      <c r="Q206" s="147"/>
      <c r="R206" s="443"/>
      <c r="S206" s="147"/>
      <c r="T206" s="443"/>
      <c r="U206" s="31">
        <f>M206+O206+Q206+S206</f>
        <v>0</v>
      </c>
      <c r="V206" s="177">
        <f t="shared" si="94"/>
        <v>0</v>
      </c>
      <c r="W206" s="145">
        <f>U206/F206*100</f>
        <v>0</v>
      </c>
      <c r="X206" s="145">
        <v>0</v>
      </c>
      <c r="Y206" s="147">
        <f t="shared" si="103"/>
        <v>1</v>
      </c>
      <c r="Z206" s="12">
        <f t="shared" si="104"/>
        <v>24990000</v>
      </c>
      <c r="AA206" s="144">
        <f t="shared" si="102"/>
        <v>100</v>
      </c>
      <c r="AB206" s="145">
        <f t="shared" si="105"/>
        <v>34.157668078006651</v>
      </c>
      <c r="AC206" s="145" t="s">
        <v>697</v>
      </c>
    </row>
    <row r="207" spans="1:29" ht="71.25" customHeight="1" x14ac:dyDescent="0.2">
      <c r="A207" s="137" t="s">
        <v>312</v>
      </c>
      <c r="B207" s="138" t="s">
        <v>327</v>
      </c>
      <c r="C207" s="6" t="s">
        <v>326</v>
      </c>
      <c r="D207" s="20" t="s">
        <v>591</v>
      </c>
      <c r="E207" s="82" t="s">
        <v>474</v>
      </c>
      <c r="F207" s="82">
        <v>63</v>
      </c>
      <c r="G207" s="370">
        <v>106207177</v>
      </c>
      <c r="H207" s="82" t="s">
        <v>474</v>
      </c>
      <c r="I207" s="82">
        <v>4</v>
      </c>
      <c r="J207" s="92">
        <v>326369250</v>
      </c>
      <c r="K207" s="433">
        <v>1</v>
      </c>
      <c r="L207" s="411">
        <v>0</v>
      </c>
      <c r="M207" s="200">
        <v>0</v>
      </c>
      <c r="N207" s="444">
        <v>0</v>
      </c>
      <c r="O207" s="200">
        <v>0</v>
      </c>
      <c r="P207" s="444"/>
      <c r="Q207" s="147"/>
      <c r="R207" s="446"/>
      <c r="S207" s="147"/>
      <c r="T207" s="446"/>
      <c r="U207" s="31">
        <v>0</v>
      </c>
      <c r="V207" s="177">
        <f t="shared" si="94"/>
        <v>0</v>
      </c>
      <c r="W207" s="145">
        <f>U207/F207*100</f>
        <v>0</v>
      </c>
      <c r="X207" s="145">
        <v>0</v>
      </c>
      <c r="Y207" s="147">
        <f t="shared" si="103"/>
        <v>4</v>
      </c>
      <c r="Z207" s="12">
        <f t="shared" si="104"/>
        <v>326369250</v>
      </c>
      <c r="AA207" s="144">
        <f t="shared" si="102"/>
        <v>6.3492063492063489</v>
      </c>
      <c r="AB207" s="145">
        <f t="shared" si="105"/>
        <v>307.29491096444451</v>
      </c>
      <c r="AC207" s="145" t="s">
        <v>697</v>
      </c>
    </row>
    <row r="208" spans="1:29" ht="82.5" customHeight="1" x14ac:dyDescent="0.2">
      <c r="A208" s="137" t="s">
        <v>313</v>
      </c>
      <c r="B208" s="138" t="s">
        <v>329</v>
      </c>
      <c r="C208" s="6" t="s">
        <v>845</v>
      </c>
      <c r="D208" s="20" t="s">
        <v>592</v>
      </c>
      <c r="E208" s="74" t="s">
        <v>18</v>
      </c>
      <c r="F208" s="74">
        <v>4</v>
      </c>
      <c r="G208" s="367">
        <v>1012537907</v>
      </c>
      <c r="H208" s="74" t="s">
        <v>18</v>
      </c>
      <c r="I208" s="74">
        <v>4</v>
      </c>
      <c r="J208" s="35">
        <v>69640000</v>
      </c>
      <c r="K208" s="433">
        <v>4</v>
      </c>
      <c r="L208" s="412">
        <v>100000000</v>
      </c>
      <c r="M208" s="200">
        <v>0</v>
      </c>
      <c r="N208" s="444">
        <v>38600000</v>
      </c>
      <c r="O208" s="200">
        <v>0</v>
      </c>
      <c r="P208" s="388">
        <v>0</v>
      </c>
      <c r="Q208" s="147"/>
      <c r="R208" s="446"/>
      <c r="S208" s="147"/>
      <c r="T208" s="446"/>
      <c r="U208" s="31">
        <f>M208+O208+Q208+S208</f>
        <v>0</v>
      </c>
      <c r="V208" s="367">
        <f>N208+P208+R208+T208</f>
        <v>38600000</v>
      </c>
      <c r="W208" s="145">
        <f t="shared" ref="W208:W213" si="106">U208/F208*100</f>
        <v>0</v>
      </c>
      <c r="X208" s="145">
        <f t="shared" si="100"/>
        <v>38.6</v>
      </c>
      <c r="Y208" s="147">
        <f t="shared" si="103"/>
        <v>4</v>
      </c>
      <c r="Z208" s="12">
        <f t="shared" si="104"/>
        <v>108240000</v>
      </c>
      <c r="AA208" s="144">
        <f t="shared" si="102"/>
        <v>100</v>
      </c>
      <c r="AB208" s="145">
        <f t="shared" si="105"/>
        <v>10.689970148446008</v>
      </c>
      <c r="AC208" s="145" t="s">
        <v>697</v>
      </c>
    </row>
    <row r="209" spans="1:29" ht="105.75" customHeight="1" x14ac:dyDescent="0.2">
      <c r="A209" s="670" t="s">
        <v>315</v>
      </c>
      <c r="B209" s="672" t="s">
        <v>333</v>
      </c>
      <c r="C209" s="674" t="s">
        <v>332</v>
      </c>
      <c r="D209" s="6" t="s">
        <v>593</v>
      </c>
      <c r="E209" s="74" t="s">
        <v>446</v>
      </c>
      <c r="F209" s="74">
        <v>62</v>
      </c>
      <c r="G209" s="367">
        <v>241827875</v>
      </c>
      <c r="H209" s="74" t="s">
        <v>446</v>
      </c>
      <c r="I209" s="147">
        <v>0</v>
      </c>
      <c r="J209" s="321">
        <v>0</v>
      </c>
      <c r="K209" s="433">
        <v>2</v>
      </c>
      <c r="L209" s="412">
        <v>150000000</v>
      </c>
      <c r="M209" s="200">
        <v>0</v>
      </c>
      <c r="N209" s="570">
        <v>18000000</v>
      </c>
      <c r="O209" s="572">
        <v>1</v>
      </c>
      <c r="P209" s="387">
        <v>16000000</v>
      </c>
      <c r="Q209" s="571"/>
      <c r="R209" s="446"/>
      <c r="S209" s="147"/>
      <c r="T209" s="443"/>
      <c r="U209" s="31">
        <v>10</v>
      </c>
      <c r="V209" s="177">
        <f t="shared" si="94"/>
        <v>34000000</v>
      </c>
      <c r="W209" s="145">
        <f t="shared" si="106"/>
        <v>16.129032258064516</v>
      </c>
      <c r="X209" s="145">
        <f t="shared" si="100"/>
        <v>22.666666666666664</v>
      </c>
      <c r="Y209" s="147">
        <f t="shared" si="103"/>
        <v>10</v>
      </c>
      <c r="Z209" s="12">
        <f t="shared" si="104"/>
        <v>34000000</v>
      </c>
      <c r="AA209" s="144">
        <f t="shared" si="102"/>
        <v>16.129032258064516</v>
      </c>
      <c r="AB209" s="145">
        <f t="shared" si="105"/>
        <v>14.059586803216959</v>
      </c>
      <c r="AC209" s="145" t="s">
        <v>697</v>
      </c>
    </row>
    <row r="210" spans="1:29" ht="26.25" hidden="1" customHeight="1" x14ac:dyDescent="0.2">
      <c r="A210" s="671"/>
      <c r="B210" s="673"/>
      <c r="C210" s="675"/>
      <c r="D210" s="6" t="s">
        <v>594</v>
      </c>
      <c r="E210" s="74" t="s">
        <v>253</v>
      </c>
      <c r="F210" s="74">
        <v>1560</v>
      </c>
      <c r="G210" s="371">
        <v>0</v>
      </c>
      <c r="H210" s="74" t="s">
        <v>253</v>
      </c>
      <c r="I210" s="74">
        <v>1560</v>
      </c>
      <c r="J210" s="35">
        <v>154200000</v>
      </c>
      <c r="K210" s="433">
        <v>0</v>
      </c>
      <c r="M210" s="200">
        <v>0</v>
      </c>
      <c r="N210" s="444"/>
      <c r="O210" s="200"/>
      <c r="P210" s="444"/>
      <c r="Q210" s="147"/>
      <c r="R210" s="446"/>
      <c r="S210" s="147"/>
      <c r="T210" s="443"/>
      <c r="U210" s="31">
        <f>M210+O210+Q210+S210</f>
        <v>0</v>
      </c>
      <c r="V210" s="177">
        <f t="shared" si="94"/>
        <v>0</v>
      </c>
      <c r="W210" s="145">
        <f t="shared" si="106"/>
        <v>0</v>
      </c>
      <c r="X210" s="145">
        <v>0</v>
      </c>
      <c r="Y210" s="147">
        <f t="shared" si="103"/>
        <v>1560</v>
      </c>
      <c r="Z210" s="12">
        <f t="shared" si="104"/>
        <v>154200000</v>
      </c>
      <c r="AA210" s="144">
        <f t="shared" si="102"/>
        <v>100</v>
      </c>
      <c r="AB210" s="145">
        <v>0</v>
      </c>
      <c r="AC210" s="145" t="s">
        <v>697</v>
      </c>
    </row>
    <row r="211" spans="1:29" ht="71.25" customHeight="1" x14ac:dyDescent="0.2">
      <c r="A211" s="137" t="s">
        <v>316</v>
      </c>
      <c r="B211" s="138" t="s">
        <v>335</v>
      </c>
      <c r="C211" s="6" t="s">
        <v>842</v>
      </c>
      <c r="D211" s="20" t="s">
        <v>595</v>
      </c>
      <c r="E211" s="74" t="s">
        <v>446</v>
      </c>
      <c r="F211" s="74">
        <v>72</v>
      </c>
      <c r="G211" s="367">
        <v>466904633</v>
      </c>
      <c r="H211" s="74" t="s">
        <v>446</v>
      </c>
      <c r="I211" s="74">
        <v>24</v>
      </c>
      <c r="J211" s="35">
        <v>948559100</v>
      </c>
      <c r="K211" s="433">
        <v>12</v>
      </c>
      <c r="L211" s="412">
        <v>315000000</v>
      </c>
      <c r="M211" s="200">
        <v>0</v>
      </c>
      <c r="N211" s="511">
        <v>84500000</v>
      </c>
      <c r="O211" s="521">
        <v>0</v>
      </c>
      <c r="P211" s="573">
        <v>0</v>
      </c>
      <c r="Q211" s="147"/>
      <c r="R211" s="446"/>
      <c r="S211" s="147"/>
      <c r="T211" s="443"/>
      <c r="U211" s="31">
        <f>M211+O211+Q211+S211</f>
        <v>0</v>
      </c>
      <c r="V211" s="367">
        <f t="shared" si="94"/>
        <v>84500000</v>
      </c>
      <c r="W211" s="145">
        <f t="shared" si="106"/>
        <v>0</v>
      </c>
      <c r="X211" s="145">
        <f t="shared" si="100"/>
        <v>26.825396825396826</v>
      </c>
      <c r="Y211" s="147">
        <f t="shared" si="103"/>
        <v>24</v>
      </c>
      <c r="Z211" s="12">
        <f t="shared" si="104"/>
        <v>1033059100</v>
      </c>
      <c r="AA211" s="144">
        <f t="shared" si="102"/>
        <v>33.333333333333329</v>
      </c>
      <c r="AB211" s="145">
        <f>Z211/G211*100</f>
        <v>221.25698204412546</v>
      </c>
      <c r="AC211" s="145" t="s">
        <v>697</v>
      </c>
    </row>
    <row r="212" spans="1:29" ht="26.25" customHeight="1" x14ac:dyDescent="0.2">
      <c r="A212" s="670" t="s">
        <v>317</v>
      </c>
      <c r="B212" s="672" t="s">
        <v>337</v>
      </c>
      <c r="C212" s="676" t="s">
        <v>336</v>
      </c>
      <c r="D212" s="20" t="s">
        <v>596</v>
      </c>
      <c r="E212" s="74" t="s">
        <v>446</v>
      </c>
      <c r="F212" s="74">
        <v>84</v>
      </c>
      <c r="G212" s="367">
        <v>4516771729</v>
      </c>
      <c r="H212" s="74" t="s">
        <v>446</v>
      </c>
      <c r="I212" s="74">
        <v>24</v>
      </c>
      <c r="J212" s="35">
        <v>412886000</v>
      </c>
      <c r="K212" s="433">
        <v>12</v>
      </c>
      <c r="L212" s="416">
        <v>382400000</v>
      </c>
      <c r="M212" s="520">
        <v>0</v>
      </c>
      <c r="N212" s="512">
        <v>75900000</v>
      </c>
      <c r="O212" s="569">
        <v>6</v>
      </c>
      <c r="P212" s="388">
        <v>58800000</v>
      </c>
      <c r="Q212" s="571"/>
      <c r="R212" s="446"/>
      <c r="S212" s="147"/>
      <c r="T212" s="443"/>
      <c r="U212" s="31">
        <f>M212+O212+Q212+S212</f>
        <v>6</v>
      </c>
      <c r="V212" s="177">
        <f t="shared" si="94"/>
        <v>134700000</v>
      </c>
      <c r="W212" s="145">
        <f t="shared" si="106"/>
        <v>7.1428571428571423</v>
      </c>
      <c r="X212" s="145">
        <f t="shared" si="100"/>
        <v>35.22489539748954</v>
      </c>
      <c r="Y212" s="147">
        <f t="shared" si="103"/>
        <v>30</v>
      </c>
      <c r="Z212" s="12">
        <f t="shared" si="104"/>
        <v>547586000</v>
      </c>
      <c r="AA212" s="144">
        <f t="shared" si="102"/>
        <v>35.714285714285715</v>
      </c>
      <c r="AB212" s="145">
        <f>Z212/G212*100</f>
        <v>12.123393274099197</v>
      </c>
      <c r="AC212" s="145" t="s">
        <v>697</v>
      </c>
    </row>
    <row r="213" spans="1:29" ht="27" hidden="1" customHeight="1" x14ac:dyDescent="0.2">
      <c r="A213" s="671"/>
      <c r="B213" s="673"/>
      <c r="C213" s="677"/>
      <c r="D213" s="20" t="s">
        <v>597</v>
      </c>
      <c r="E213" s="74" t="s">
        <v>253</v>
      </c>
      <c r="F213" s="74">
        <v>320</v>
      </c>
      <c r="G213" s="371">
        <v>0</v>
      </c>
      <c r="H213" s="74" t="s">
        <v>253</v>
      </c>
      <c r="I213" s="74">
        <v>320</v>
      </c>
      <c r="J213" s="35">
        <v>38000000</v>
      </c>
      <c r="K213" s="430">
        <v>0</v>
      </c>
      <c r="L213" s="417">
        <v>0</v>
      </c>
      <c r="M213" s="200">
        <v>0</v>
      </c>
      <c r="N213" s="522"/>
      <c r="O213" s="523"/>
      <c r="P213" s="522"/>
      <c r="Q213" s="147"/>
      <c r="R213" s="446"/>
      <c r="S213" s="147"/>
      <c r="T213" s="443"/>
      <c r="U213" s="31">
        <f>M213+O213+Q213+S213</f>
        <v>0</v>
      </c>
      <c r="V213" s="177">
        <f t="shared" si="94"/>
        <v>0</v>
      </c>
      <c r="W213" s="145">
        <f t="shared" si="106"/>
        <v>0</v>
      </c>
      <c r="X213" s="145">
        <v>0</v>
      </c>
      <c r="Y213" s="147">
        <v>320</v>
      </c>
      <c r="Z213" s="12">
        <f t="shared" si="104"/>
        <v>38000000</v>
      </c>
      <c r="AA213" s="144">
        <f t="shared" si="102"/>
        <v>100</v>
      </c>
      <c r="AB213" s="145">
        <v>0</v>
      </c>
      <c r="AC213" s="145" t="s">
        <v>697</v>
      </c>
    </row>
    <row r="214" spans="1:29" x14ac:dyDescent="0.2">
      <c r="A214" s="646" t="s">
        <v>699</v>
      </c>
      <c r="B214" s="646"/>
      <c r="C214" s="646"/>
      <c r="D214" s="646"/>
      <c r="E214" s="646"/>
      <c r="F214" s="646"/>
      <c r="G214" s="646"/>
      <c r="H214" s="646"/>
      <c r="I214" s="646"/>
      <c r="J214" s="646"/>
      <c r="K214" s="646"/>
      <c r="L214" s="646"/>
      <c r="M214" s="646"/>
      <c r="N214" s="646"/>
      <c r="O214" s="646"/>
      <c r="P214" s="646"/>
      <c r="Q214" s="646"/>
      <c r="R214" s="646"/>
      <c r="S214" s="646"/>
      <c r="T214" s="646"/>
      <c r="U214" s="646"/>
      <c r="V214" s="646"/>
      <c r="W214" s="151">
        <f>AVERAGE(W205+W206+W208+W210+W211+W212+W213)/7</f>
        <v>1.0204081632653061</v>
      </c>
      <c r="X214" s="151">
        <f>AVERAGE(X205+X206+X208+X210+X211+X212+X213)/7</f>
        <v>14.378613174698055</v>
      </c>
      <c r="Y214" s="152"/>
      <c r="Z214" s="463"/>
      <c r="AA214" s="153"/>
      <c r="AB214" s="151"/>
      <c r="AC214" s="151"/>
    </row>
    <row r="215" spans="1:29" x14ac:dyDescent="0.2">
      <c r="A215" s="647" t="s">
        <v>685</v>
      </c>
      <c r="B215" s="648"/>
      <c r="C215" s="648"/>
      <c r="D215" s="648"/>
      <c r="E215" s="648"/>
      <c r="F215" s="648"/>
      <c r="G215" s="648"/>
      <c r="H215" s="648"/>
      <c r="I215" s="648"/>
      <c r="J215" s="648"/>
      <c r="K215" s="648"/>
      <c r="L215" s="648"/>
      <c r="M215" s="648"/>
      <c r="N215" s="648"/>
      <c r="O215" s="648"/>
      <c r="P215" s="648"/>
      <c r="Q215" s="648"/>
      <c r="R215" s="648"/>
      <c r="S215" s="648"/>
      <c r="T215" s="648"/>
      <c r="U215" s="648"/>
      <c r="V215" s="649"/>
      <c r="W215" s="151" t="str">
        <f t="shared" ref="W215:X215" si="107">IF(W214&lt;=50,"(SR)",IF(W214&lt;=65,"(R)",IF(W214&lt;=75,"(S)",IF(W214&lt;=90,"(T)","(ST)"))))</f>
        <v>(SR)</v>
      </c>
      <c r="X215" s="151" t="str">
        <f t="shared" si="107"/>
        <v>(SR)</v>
      </c>
      <c r="Y215" s="152"/>
      <c r="Z215" s="463"/>
      <c r="AA215" s="155"/>
      <c r="AB215" s="155"/>
      <c r="AC215" s="155"/>
    </row>
    <row r="216" spans="1:29" ht="33.75" x14ac:dyDescent="0.2">
      <c r="A216" s="132" t="s">
        <v>170</v>
      </c>
      <c r="B216" s="117" t="s">
        <v>342</v>
      </c>
      <c r="C216" s="1" t="s">
        <v>341</v>
      </c>
      <c r="D216" s="87" t="s">
        <v>338</v>
      </c>
      <c r="E216" s="37" t="s">
        <v>253</v>
      </c>
      <c r="F216" s="37">
        <v>63</v>
      </c>
      <c r="G216" s="356">
        <f>SUM(G217:G220)</f>
        <v>897492536</v>
      </c>
      <c r="H216" s="37" t="s">
        <v>253</v>
      </c>
      <c r="I216" s="37">
        <v>63</v>
      </c>
      <c r="J216" s="88">
        <f>J220</f>
        <v>892800000</v>
      </c>
      <c r="K216" s="431">
        <v>63</v>
      </c>
      <c r="L216" s="157">
        <f>SUM(L217:L220)</f>
        <v>279000000</v>
      </c>
      <c r="M216" s="192">
        <v>63</v>
      </c>
      <c r="N216" s="124">
        <f>SUM(N217:N220)</f>
        <v>55800000</v>
      </c>
      <c r="O216" s="192">
        <v>63</v>
      </c>
      <c r="P216" s="124">
        <f>SUM(P217:P220)</f>
        <v>0</v>
      </c>
      <c r="Q216" s="407"/>
      <c r="R216" s="124"/>
      <c r="S216" s="174"/>
      <c r="T216" s="124"/>
      <c r="U216" s="29">
        <f>M216+O216+Q216+S216</f>
        <v>126</v>
      </c>
      <c r="V216" s="124">
        <f t="shared" si="94"/>
        <v>55800000</v>
      </c>
      <c r="W216" s="159">
        <f>U216/K216*100</f>
        <v>200</v>
      </c>
      <c r="X216" s="129">
        <f>V216/L216*100</f>
        <v>20</v>
      </c>
      <c r="Y216" s="29">
        <v>63</v>
      </c>
      <c r="Z216" s="124">
        <f>SUM(Z217:Z220)</f>
        <v>948600000</v>
      </c>
      <c r="AA216" s="159">
        <f t="shared" ref="AA216:AB220" si="108">Y216/F216*100</f>
        <v>100</v>
      </c>
      <c r="AB216" s="129">
        <f t="shared" si="108"/>
        <v>105.69447231592352</v>
      </c>
      <c r="AC216" s="145" t="s">
        <v>697</v>
      </c>
    </row>
    <row r="217" spans="1:29" ht="84" customHeight="1" x14ac:dyDescent="0.2">
      <c r="A217" s="137" t="s">
        <v>172</v>
      </c>
      <c r="B217" s="138" t="s">
        <v>344</v>
      </c>
      <c r="C217" s="6" t="s">
        <v>343</v>
      </c>
      <c r="D217" s="20" t="s">
        <v>816</v>
      </c>
      <c r="E217" s="74" t="s">
        <v>493</v>
      </c>
      <c r="F217" s="74">
        <v>4</v>
      </c>
      <c r="G217" s="177">
        <v>117927316</v>
      </c>
      <c r="H217" s="74" t="s">
        <v>493</v>
      </c>
      <c r="I217" s="473">
        <v>0</v>
      </c>
      <c r="J217" s="474">
        <v>0</v>
      </c>
      <c r="K217" s="430">
        <v>4</v>
      </c>
      <c r="L217" s="418">
        <v>0</v>
      </c>
      <c r="M217" s="200">
        <v>0</v>
      </c>
      <c r="N217" s="511">
        <v>0</v>
      </c>
      <c r="O217" s="200">
        <v>0</v>
      </c>
      <c r="P217" s="388"/>
      <c r="Q217" s="200"/>
      <c r="R217" s="444"/>
      <c r="S217" s="200"/>
      <c r="T217" s="444"/>
      <c r="U217" s="31">
        <f t="shared" ref="U217:U220" si="109">M217+O217+Q217+S217</f>
        <v>0</v>
      </c>
      <c r="V217" s="367">
        <f t="shared" si="94"/>
        <v>0</v>
      </c>
      <c r="W217" s="145">
        <f t="shared" ref="W217:X219" si="110">U217/F217*100</f>
        <v>0</v>
      </c>
      <c r="X217" s="145">
        <v>0</v>
      </c>
      <c r="Y217" s="147">
        <f t="shared" ref="Y217:Z219" si="111">I217+U217</f>
        <v>0</v>
      </c>
      <c r="Z217" s="12">
        <f t="shared" si="111"/>
        <v>0</v>
      </c>
      <c r="AA217" s="144">
        <f t="shared" si="108"/>
        <v>0</v>
      </c>
      <c r="AB217" s="145">
        <f t="shared" si="108"/>
        <v>0</v>
      </c>
      <c r="AC217" s="145" t="s">
        <v>697</v>
      </c>
    </row>
    <row r="218" spans="1:29" ht="33.75" x14ac:dyDescent="0.2">
      <c r="A218" s="137" t="s">
        <v>173</v>
      </c>
      <c r="B218" s="138" t="s">
        <v>346</v>
      </c>
      <c r="C218" s="6" t="s">
        <v>345</v>
      </c>
      <c r="D218" s="89" t="s">
        <v>600</v>
      </c>
      <c r="E218" s="74" t="s">
        <v>474</v>
      </c>
      <c r="F218" s="74">
        <v>24</v>
      </c>
      <c r="G218" s="177">
        <v>131394142</v>
      </c>
      <c r="H218" s="74" t="s">
        <v>474</v>
      </c>
      <c r="I218" s="74">
        <v>0</v>
      </c>
      <c r="J218" s="60">
        <v>0</v>
      </c>
      <c r="K218" s="430">
        <v>1</v>
      </c>
      <c r="L218" s="411">
        <v>0</v>
      </c>
      <c r="M218" s="200">
        <v>0</v>
      </c>
      <c r="N218" s="444">
        <v>0</v>
      </c>
      <c r="O218" s="200">
        <v>0</v>
      </c>
      <c r="P218" s="444"/>
      <c r="Q218" s="200"/>
      <c r="R218" s="444"/>
      <c r="S218" s="200"/>
      <c r="T218" s="444"/>
      <c r="U218" s="31">
        <f t="shared" si="109"/>
        <v>0</v>
      </c>
      <c r="V218" s="177">
        <f t="shared" si="94"/>
        <v>0</v>
      </c>
      <c r="W218" s="145">
        <f t="shared" si="110"/>
        <v>0</v>
      </c>
      <c r="X218" s="145">
        <f t="shared" si="110"/>
        <v>0</v>
      </c>
      <c r="Y218" s="147">
        <f t="shared" si="111"/>
        <v>0</v>
      </c>
      <c r="Z218" s="12">
        <f t="shared" si="111"/>
        <v>0</v>
      </c>
      <c r="AA218" s="144">
        <f t="shared" si="108"/>
        <v>0</v>
      </c>
      <c r="AB218" s="145">
        <f t="shared" si="108"/>
        <v>0</v>
      </c>
      <c r="AC218" s="145" t="s">
        <v>697</v>
      </c>
    </row>
    <row r="219" spans="1:29" ht="122.25" customHeight="1" x14ac:dyDescent="0.2">
      <c r="A219" s="137" t="s">
        <v>339</v>
      </c>
      <c r="B219" s="138" t="s">
        <v>348</v>
      </c>
      <c r="C219" s="6" t="s">
        <v>347</v>
      </c>
      <c r="D219" s="20" t="s">
        <v>601</v>
      </c>
      <c r="E219" s="74" t="s">
        <v>446</v>
      </c>
      <c r="F219" s="74">
        <v>72</v>
      </c>
      <c r="G219" s="177">
        <v>184078218</v>
      </c>
      <c r="H219" s="74" t="s">
        <v>446</v>
      </c>
      <c r="I219" s="74">
        <v>0</v>
      </c>
      <c r="J219" s="60">
        <v>0</v>
      </c>
      <c r="K219" s="430">
        <v>12</v>
      </c>
      <c r="L219" s="411">
        <v>0</v>
      </c>
      <c r="M219" s="200">
        <v>0</v>
      </c>
      <c r="N219" s="444">
        <v>0</v>
      </c>
      <c r="O219" s="200">
        <v>0</v>
      </c>
      <c r="P219" s="444"/>
      <c r="Q219" s="200"/>
      <c r="R219" s="444"/>
      <c r="S219" s="200"/>
      <c r="T219" s="444"/>
      <c r="U219" s="31">
        <f t="shared" si="109"/>
        <v>0</v>
      </c>
      <c r="V219" s="177">
        <f t="shared" si="94"/>
        <v>0</v>
      </c>
      <c r="W219" s="145">
        <f t="shared" si="110"/>
        <v>0</v>
      </c>
      <c r="X219" s="145">
        <f t="shared" si="110"/>
        <v>0</v>
      </c>
      <c r="Y219" s="147">
        <f t="shared" si="111"/>
        <v>0</v>
      </c>
      <c r="Z219" s="12">
        <f t="shared" si="111"/>
        <v>0</v>
      </c>
      <c r="AA219" s="144">
        <f t="shared" si="108"/>
        <v>0</v>
      </c>
      <c r="AB219" s="145">
        <f t="shared" si="108"/>
        <v>0</v>
      </c>
      <c r="AC219" s="145" t="s">
        <v>697</v>
      </c>
    </row>
    <row r="220" spans="1:29" ht="37.5" customHeight="1" x14ac:dyDescent="0.2">
      <c r="A220" s="137" t="s">
        <v>340</v>
      </c>
      <c r="B220" s="138" t="s">
        <v>350</v>
      </c>
      <c r="C220" s="6" t="s">
        <v>349</v>
      </c>
      <c r="D220" s="20" t="s">
        <v>817</v>
      </c>
      <c r="E220" s="82" t="s">
        <v>253</v>
      </c>
      <c r="F220" s="82">
        <v>1123</v>
      </c>
      <c r="G220" s="370">
        <v>464092860</v>
      </c>
      <c r="H220" s="82" t="s">
        <v>253</v>
      </c>
      <c r="I220" s="82">
        <v>1123</v>
      </c>
      <c r="J220" s="83">
        <v>892800000</v>
      </c>
      <c r="K220" s="430">
        <v>1123</v>
      </c>
      <c r="L220" s="419">
        <v>279000000</v>
      </c>
      <c r="M220" s="200">
        <v>0</v>
      </c>
      <c r="N220" s="444">
        <v>55800000</v>
      </c>
      <c r="O220" s="200">
        <v>0</v>
      </c>
      <c r="P220" s="388">
        <v>0</v>
      </c>
      <c r="Q220" s="200"/>
      <c r="R220" s="444"/>
      <c r="S220" s="200"/>
      <c r="T220" s="444"/>
      <c r="U220" s="31">
        <f t="shared" si="109"/>
        <v>0</v>
      </c>
      <c r="V220" s="367">
        <f t="shared" si="94"/>
        <v>55800000</v>
      </c>
      <c r="W220" s="144">
        <f>U220/K220*100</f>
        <v>0</v>
      </c>
      <c r="X220" s="145">
        <f>V220/L220*100</f>
        <v>20</v>
      </c>
      <c r="Y220" s="139">
        <v>1123</v>
      </c>
      <c r="Z220" s="12">
        <f>J220+V220</f>
        <v>948600000</v>
      </c>
      <c r="AA220" s="144">
        <f t="shared" si="108"/>
        <v>100</v>
      </c>
      <c r="AB220" s="145">
        <f t="shared" si="108"/>
        <v>204.39874899174276</v>
      </c>
      <c r="AC220" s="145" t="s">
        <v>697</v>
      </c>
    </row>
    <row r="221" spans="1:29" x14ac:dyDescent="0.2">
      <c r="A221" s="646" t="s">
        <v>699</v>
      </c>
      <c r="B221" s="646"/>
      <c r="C221" s="646"/>
      <c r="D221" s="646"/>
      <c r="E221" s="646"/>
      <c r="F221" s="646"/>
      <c r="G221" s="646"/>
      <c r="H221" s="646"/>
      <c r="I221" s="646"/>
      <c r="J221" s="646"/>
      <c r="K221" s="646"/>
      <c r="L221" s="646"/>
      <c r="M221" s="646"/>
      <c r="N221" s="646"/>
      <c r="O221" s="646"/>
      <c r="P221" s="646"/>
      <c r="Q221" s="646"/>
      <c r="R221" s="646"/>
      <c r="S221" s="646"/>
      <c r="T221" s="646"/>
      <c r="U221" s="646"/>
      <c r="V221" s="646"/>
      <c r="W221" s="151">
        <f>AVERAGE(W220)</f>
        <v>0</v>
      </c>
      <c r="X221" s="151">
        <f>AVERAGE(X220)</f>
        <v>20</v>
      </c>
      <c r="Y221" s="152"/>
      <c r="Z221" s="463"/>
      <c r="AA221" s="153"/>
      <c r="AB221" s="151"/>
      <c r="AC221" s="151"/>
    </row>
    <row r="222" spans="1:29" x14ac:dyDescent="0.2">
      <c r="A222" s="647" t="s">
        <v>685</v>
      </c>
      <c r="B222" s="648"/>
      <c r="C222" s="648"/>
      <c r="D222" s="648"/>
      <c r="E222" s="648"/>
      <c r="F222" s="648"/>
      <c r="G222" s="648"/>
      <c r="H222" s="648"/>
      <c r="I222" s="648"/>
      <c r="J222" s="648"/>
      <c r="K222" s="648"/>
      <c r="L222" s="648"/>
      <c r="M222" s="648"/>
      <c r="N222" s="648"/>
      <c r="O222" s="648"/>
      <c r="P222" s="648"/>
      <c r="Q222" s="648"/>
      <c r="R222" s="648"/>
      <c r="S222" s="648"/>
      <c r="T222" s="648"/>
      <c r="U222" s="648"/>
      <c r="V222" s="649"/>
      <c r="W222" s="151" t="str">
        <f t="shared" ref="W222:X222" si="112">IF(W221&lt;=50,"(SR)",IF(W221&lt;=65,"(R)",IF(W221&lt;=75,"(S)",IF(W221&lt;=90,"(T)","(ST)"))))</f>
        <v>(SR)</v>
      </c>
      <c r="X222" s="151" t="str">
        <f t="shared" si="112"/>
        <v>(SR)</v>
      </c>
      <c r="Y222" s="152"/>
      <c r="Z222" s="463"/>
      <c r="AA222" s="155"/>
      <c r="AB222" s="155"/>
      <c r="AC222" s="155"/>
    </row>
    <row r="223" spans="1:29" ht="75.75" customHeight="1" x14ac:dyDescent="0.2">
      <c r="A223" s="132" t="s">
        <v>179</v>
      </c>
      <c r="B223" s="117" t="s">
        <v>360</v>
      </c>
      <c r="C223" s="1" t="s">
        <v>359</v>
      </c>
      <c r="D223" s="1" t="s">
        <v>351</v>
      </c>
      <c r="E223" s="48" t="s">
        <v>573</v>
      </c>
      <c r="F223" s="48">
        <v>2064</v>
      </c>
      <c r="G223" s="351">
        <f>SUM(G224:G234)</f>
        <v>4497017647</v>
      </c>
      <c r="H223" s="48" t="s">
        <v>573</v>
      </c>
      <c r="I223" s="48">
        <v>336</v>
      </c>
      <c r="J223" s="120">
        <f>SUM(J224:J234)</f>
        <v>3575437827</v>
      </c>
      <c r="K223" s="431">
        <v>336</v>
      </c>
      <c r="L223" s="119">
        <f>SUM(L224:L234)</f>
        <v>1088891000</v>
      </c>
      <c r="M223" s="332">
        <v>84</v>
      </c>
      <c r="N223" s="66">
        <f>SUM(N224:N234)</f>
        <v>131171000</v>
      </c>
      <c r="O223" s="172">
        <v>84</v>
      </c>
      <c r="P223" s="66">
        <f>SUM(P224:P234)</f>
        <v>4200000</v>
      </c>
      <c r="Q223" s="332"/>
      <c r="R223" s="66"/>
      <c r="S223" s="332"/>
      <c r="T223" s="66"/>
      <c r="U223" s="29">
        <f>M223+O223+Q223+S223</f>
        <v>168</v>
      </c>
      <c r="V223" s="124">
        <f>N223+P223+R223+T223</f>
        <v>135371000</v>
      </c>
      <c r="W223" s="159">
        <f>U223/K223*100</f>
        <v>50</v>
      </c>
      <c r="X223" s="129">
        <f>V223/L223*100</f>
        <v>12.432006509375135</v>
      </c>
      <c r="Y223" s="174">
        <f t="shared" ref="Y223:Y234" si="113">I223+U223</f>
        <v>504</v>
      </c>
      <c r="Z223" s="173">
        <f>SUM(Z224:Z234)</f>
        <v>3710808827</v>
      </c>
      <c r="AA223" s="159">
        <f t="shared" ref="AA223:AA234" si="114">Y223/F223*100</f>
        <v>24.418604651162788</v>
      </c>
      <c r="AB223" s="129">
        <f t="shared" ref="AB223:AB234" si="115">Z223/G223*100</f>
        <v>82.517106186485904</v>
      </c>
      <c r="AC223" s="145" t="s">
        <v>697</v>
      </c>
    </row>
    <row r="224" spans="1:29" ht="71.25" customHeight="1" x14ac:dyDescent="0.2">
      <c r="A224" s="137" t="s">
        <v>180</v>
      </c>
      <c r="B224" s="138" t="s">
        <v>362</v>
      </c>
      <c r="C224" s="6" t="s">
        <v>361</v>
      </c>
      <c r="D224" s="20" t="s">
        <v>603</v>
      </c>
      <c r="E224" s="74" t="s">
        <v>446</v>
      </c>
      <c r="F224" s="74">
        <v>72</v>
      </c>
      <c r="G224" s="367">
        <v>460653516</v>
      </c>
      <c r="H224" s="74" t="s">
        <v>446</v>
      </c>
      <c r="I224" s="74">
        <v>24</v>
      </c>
      <c r="J224" s="12">
        <v>51617500</v>
      </c>
      <c r="K224" s="430">
        <v>12</v>
      </c>
      <c r="L224" s="418">
        <v>8500000</v>
      </c>
      <c r="M224" s="331">
        <v>0</v>
      </c>
      <c r="N224" s="444">
        <v>2500000</v>
      </c>
      <c r="O224" s="200">
        <v>0</v>
      </c>
      <c r="P224" s="444">
        <v>0</v>
      </c>
      <c r="Q224" s="147"/>
      <c r="R224" s="443"/>
      <c r="S224" s="200"/>
      <c r="T224" s="444"/>
      <c r="U224" s="31">
        <f>M224+O224+Q224+S224</f>
        <v>0</v>
      </c>
      <c r="V224" s="367">
        <f>N224+P224+R224+T224</f>
        <v>2500000</v>
      </c>
      <c r="W224" s="144">
        <f>U224/K224*100</f>
        <v>0</v>
      </c>
      <c r="X224" s="145">
        <f>V224/L224*100</f>
        <v>29.411764705882355</v>
      </c>
      <c r="Y224" s="147">
        <f t="shared" si="113"/>
        <v>24</v>
      </c>
      <c r="Z224" s="12">
        <f t="shared" ref="Z224:Z234" si="116">J224+V224</f>
        <v>54117500</v>
      </c>
      <c r="AA224" s="144">
        <f t="shared" si="114"/>
        <v>33.333333333333329</v>
      </c>
      <c r="AB224" s="145">
        <f t="shared" si="115"/>
        <v>11.747983705827179</v>
      </c>
      <c r="AC224" s="145" t="s">
        <v>697</v>
      </c>
    </row>
    <row r="225" spans="1:29" ht="60" customHeight="1" x14ac:dyDescent="0.2">
      <c r="A225" s="137" t="s">
        <v>181</v>
      </c>
      <c r="B225" s="138" t="s">
        <v>364</v>
      </c>
      <c r="C225" s="6" t="s">
        <v>363</v>
      </c>
      <c r="D225" s="91" t="s">
        <v>818</v>
      </c>
      <c r="E225" s="74" t="s">
        <v>253</v>
      </c>
      <c r="F225" s="74">
        <v>16</v>
      </c>
      <c r="G225" s="367">
        <v>77304914</v>
      </c>
      <c r="H225" s="169" t="s">
        <v>688</v>
      </c>
      <c r="I225" s="74">
        <v>0</v>
      </c>
      <c r="J225" s="60">
        <v>0</v>
      </c>
      <c r="K225" s="430">
        <v>2</v>
      </c>
      <c r="L225" s="411">
        <v>0</v>
      </c>
      <c r="M225" s="200">
        <v>0</v>
      </c>
      <c r="N225" s="444">
        <v>0</v>
      </c>
      <c r="O225" s="200">
        <v>0</v>
      </c>
      <c r="P225" s="444">
        <v>0</v>
      </c>
      <c r="Q225" s="147"/>
      <c r="R225" s="443"/>
      <c r="S225" s="147"/>
      <c r="T225" s="443"/>
      <c r="U225" s="31">
        <f>M225+O225+Q225+S225</f>
        <v>0</v>
      </c>
      <c r="V225" s="177">
        <f t="shared" si="94"/>
        <v>0</v>
      </c>
      <c r="W225" s="145">
        <f>U225/F225*100</f>
        <v>0</v>
      </c>
      <c r="X225" s="145">
        <f>V225/G225*100</f>
        <v>0</v>
      </c>
      <c r="Y225" s="147">
        <f t="shared" si="113"/>
        <v>0</v>
      </c>
      <c r="Z225" s="12">
        <f t="shared" si="116"/>
        <v>0</v>
      </c>
      <c r="AA225" s="144">
        <f t="shared" si="114"/>
        <v>0</v>
      </c>
      <c r="AB225" s="145">
        <f t="shared" si="115"/>
        <v>0</v>
      </c>
      <c r="AC225" s="145" t="s">
        <v>697</v>
      </c>
    </row>
    <row r="226" spans="1:29" ht="48" customHeight="1" x14ac:dyDescent="0.25">
      <c r="A226" s="137" t="s">
        <v>182</v>
      </c>
      <c r="B226" s="138" t="s">
        <v>366</v>
      </c>
      <c r="C226" s="6" t="s">
        <v>365</v>
      </c>
      <c r="D226" s="255" t="s">
        <v>819</v>
      </c>
      <c r="E226" s="74" t="s">
        <v>253</v>
      </c>
      <c r="F226" s="51">
        <v>32867</v>
      </c>
      <c r="G226" s="357">
        <v>2402462972</v>
      </c>
      <c r="H226" s="74" t="s">
        <v>253</v>
      </c>
      <c r="I226" s="51">
        <v>14436</v>
      </c>
      <c r="J226" s="52">
        <v>1522895827</v>
      </c>
      <c r="K226" s="430">
        <v>1831</v>
      </c>
      <c r="L226" s="418">
        <v>1067691000</v>
      </c>
      <c r="M226" s="327">
        <v>0</v>
      </c>
      <c r="N226" s="444">
        <v>126121000</v>
      </c>
      <c r="O226" s="572"/>
      <c r="P226" s="574">
        <v>4200000</v>
      </c>
      <c r="Q226" s="194"/>
      <c r="R226" s="451"/>
      <c r="S226" s="147"/>
      <c r="T226" s="443"/>
      <c r="U226" s="31">
        <f>M226+O226+Q226+S226</f>
        <v>0</v>
      </c>
      <c r="V226" s="367">
        <f t="shared" si="94"/>
        <v>130321000</v>
      </c>
      <c r="W226" s="144">
        <f>U226/K226*100</f>
        <v>0</v>
      </c>
      <c r="X226" s="145">
        <f>V226/L226*100</f>
        <v>12.205872298258578</v>
      </c>
      <c r="Y226" s="147">
        <f t="shared" si="113"/>
        <v>14436</v>
      </c>
      <c r="Z226" s="12">
        <f t="shared" si="116"/>
        <v>1653216827</v>
      </c>
      <c r="AA226" s="144">
        <f t="shared" si="114"/>
        <v>43.922475431283658</v>
      </c>
      <c r="AB226" s="145">
        <f t="shared" si="115"/>
        <v>68.813415493506298</v>
      </c>
      <c r="AC226" s="145" t="s">
        <v>697</v>
      </c>
    </row>
    <row r="227" spans="1:29" ht="37.5" customHeight="1" x14ac:dyDescent="0.2">
      <c r="A227" s="137" t="s">
        <v>183</v>
      </c>
      <c r="B227" s="138" t="s">
        <v>368</v>
      </c>
      <c r="C227" s="6" t="s">
        <v>367</v>
      </c>
      <c r="D227" s="20" t="s">
        <v>606</v>
      </c>
      <c r="E227" s="31" t="s">
        <v>446</v>
      </c>
      <c r="F227" s="31">
        <v>72</v>
      </c>
      <c r="G227" s="353">
        <v>172712895</v>
      </c>
      <c r="H227" s="31" t="s">
        <v>446</v>
      </c>
      <c r="I227" s="31">
        <v>0</v>
      </c>
      <c r="J227" s="33">
        <v>0</v>
      </c>
      <c r="K227" s="430">
        <v>12</v>
      </c>
      <c r="L227" s="411">
        <v>0</v>
      </c>
      <c r="M227" s="200">
        <v>0</v>
      </c>
      <c r="N227" s="444">
        <v>0</v>
      </c>
      <c r="O227" s="200">
        <v>0</v>
      </c>
      <c r="P227" s="444">
        <v>0</v>
      </c>
      <c r="Q227" s="147"/>
      <c r="R227" s="443"/>
      <c r="S227" s="147"/>
      <c r="T227" s="443"/>
      <c r="U227" s="147">
        <v>0</v>
      </c>
      <c r="V227" s="177">
        <f t="shared" si="94"/>
        <v>0</v>
      </c>
      <c r="W227" s="145">
        <f>U227/F227*100</f>
        <v>0</v>
      </c>
      <c r="X227" s="145">
        <f>V227/G227*100</f>
        <v>0</v>
      </c>
      <c r="Y227" s="147">
        <f t="shared" si="113"/>
        <v>0</v>
      </c>
      <c r="Z227" s="12">
        <f t="shared" si="116"/>
        <v>0</v>
      </c>
      <c r="AA227" s="144">
        <f t="shared" si="114"/>
        <v>0</v>
      </c>
      <c r="AB227" s="145">
        <f t="shared" si="115"/>
        <v>0</v>
      </c>
      <c r="AC227" s="145" t="s">
        <v>697</v>
      </c>
    </row>
    <row r="228" spans="1:29" ht="51" customHeight="1" x14ac:dyDescent="0.2">
      <c r="A228" s="137" t="s">
        <v>352</v>
      </c>
      <c r="B228" s="138" t="s">
        <v>370</v>
      </c>
      <c r="C228" s="6" t="s">
        <v>369</v>
      </c>
      <c r="D228" s="20" t="s">
        <v>820</v>
      </c>
      <c r="E228" s="31" t="s">
        <v>18</v>
      </c>
      <c r="F228" s="31">
        <v>72</v>
      </c>
      <c r="G228" s="353">
        <v>85831378</v>
      </c>
      <c r="H228" s="31" t="s">
        <v>18</v>
      </c>
      <c r="I228" s="31">
        <v>0</v>
      </c>
      <c r="J228" s="33">
        <v>0</v>
      </c>
      <c r="K228" s="430">
        <v>12</v>
      </c>
      <c r="L228" s="411">
        <v>0</v>
      </c>
      <c r="M228" s="200">
        <v>0</v>
      </c>
      <c r="N228" s="444">
        <v>0</v>
      </c>
      <c r="O228" s="200">
        <v>0</v>
      </c>
      <c r="P228" s="444">
        <v>0</v>
      </c>
      <c r="Q228" s="147"/>
      <c r="R228" s="443"/>
      <c r="S228" s="147"/>
      <c r="T228" s="443"/>
      <c r="U228" s="147">
        <v>0</v>
      </c>
      <c r="V228" s="177">
        <f t="shared" si="94"/>
        <v>0</v>
      </c>
      <c r="W228" s="145">
        <f>U228/F228*100</f>
        <v>0</v>
      </c>
      <c r="X228" s="145">
        <f>V228/G228*100</f>
        <v>0</v>
      </c>
      <c r="Y228" s="147">
        <f t="shared" si="113"/>
        <v>0</v>
      </c>
      <c r="Z228" s="12">
        <f t="shared" si="116"/>
        <v>0</v>
      </c>
      <c r="AA228" s="144">
        <f t="shared" si="114"/>
        <v>0</v>
      </c>
      <c r="AB228" s="145">
        <f t="shared" si="115"/>
        <v>0</v>
      </c>
      <c r="AC228" s="145" t="s">
        <v>697</v>
      </c>
    </row>
    <row r="229" spans="1:29" ht="27.75" customHeight="1" x14ac:dyDescent="0.2">
      <c r="A229" s="137" t="s">
        <v>353</v>
      </c>
      <c r="B229" s="138" t="s">
        <v>372</v>
      </c>
      <c r="C229" s="6" t="s">
        <v>371</v>
      </c>
      <c r="D229" s="94" t="s">
        <v>608</v>
      </c>
      <c r="E229" s="7" t="s">
        <v>474</v>
      </c>
      <c r="F229" s="7">
        <v>37</v>
      </c>
      <c r="G229" s="352">
        <v>607706378</v>
      </c>
      <c r="H229" s="7" t="s">
        <v>474</v>
      </c>
      <c r="I229" s="7">
        <v>39</v>
      </c>
      <c r="J229" s="8">
        <v>1992524500</v>
      </c>
      <c r="K229" s="430">
        <v>1</v>
      </c>
      <c r="L229" s="411">
        <v>0</v>
      </c>
      <c r="M229" s="200">
        <v>0</v>
      </c>
      <c r="N229" s="444">
        <v>0</v>
      </c>
      <c r="O229" s="200">
        <v>0</v>
      </c>
      <c r="P229" s="444">
        <v>0</v>
      </c>
      <c r="Q229" s="147"/>
      <c r="R229" s="443"/>
      <c r="S229" s="139"/>
      <c r="T229" s="443"/>
      <c r="U229" s="31">
        <f t="shared" ref="U229:U234" si="117">M229+O229+Q229+S229</f>
        <v>0</v>
      </c>
      <c r="V229" s="177">
        <f t="shared" si="94"/>
        <v>0</v>
      </c>
      <c r="W229" s="144">
        <v>0</v>
      </c>
      <c r="X229" s="145">
        <v>0</v>
      </c>
      <c r="Y229" s="147">
        <f t="shared" si="113"/>
        <v>39</v>
      </c>
      <c r="Z229" s="12">
        <f t="shared" si="116"/>
        <v>1992524500</v>
      </c>
      <c r="AA229" s="144">
        <f t="shared" si="114"/>
        <v>105.40540540540539</v>
      </c>
      <c r="AB229" s="145">
        <f t="shared" si="115"/>
        <v>327.87618694368877</v>
      </c>
      <c r="AC229" s="145" t="s">
        <v>697</v>
      </c>
    </row>
    <row r="230" spans="1:29" ht="37.5" customHeight="1" x14ac:dyDescent="0.2">
      <c r="A230" s="137" t="s">
        <v>354</v>
      </c>
      <c r="B230" s="138" t="s">
        <v>374</v>
      </c>
      <c r="C230" s="6" t="s">
        <v>373</v>
      </c>
      <c r="D230" s="6" t="s">
        <v>609</v>
      </c>
      <c r="E230" s="62" t="s">
        <v>253</v>
      </c>
      <c r="F230" s="7">
        <v>1787</v>
      </c>
      <c r="G230" s="352">
        <v>86783118</v>
      </c>
      <c r="H230" s="62" t="s">
        <v>253</v>
      </c>
      <c r="I230" s="7">
        <v>0</v>
      </c>
      <c r="J230" s="13">
        <v>0</v>
      </c>
      <c r="K230" s="434">
        <v>20</v>
      </c>
      <c r="L230" s="411">
        <v>0</v>
      </c>
      <c r="M230" s="200">
        <v>0</v>
      </c>
      <c r="N230" s="444">
        <v>0</v>
      </c>
      <c r="O230" s="200">
        <v>0</v>
      </c>
      <c r="P230" s="444">
        <v>0</v>
      </c>
      <c r="Q230" s="147"/>
      <c r="R230" s="443"/>
      <c r="S230" s="139"/>
      <c r="T230" s="443"/>
      <c r="U230" s="31">
        <f t="shared" si="117"/>
        <v>0</v>
      </c>
      <c r="V230" s="177">
        <f t="shared" si="94"/>
        <v>0</v>
      </c>
      <c r="W230" s="145">
        <f>U230/F230*100</f>
        <v>0</v>
      </c>
      <c r="X230" s="145">
        <f>V230/G230*100</f>
        <v>0</v>
      </c>
      <c r="Y230" s="147">
        <f t="shared" si="113"/>
        <v>0</v>
      </c>
      <c r="Z230" s="12">
        <f t="shared" si="116"/>
        <v>0</v>
      </c>
      <c r="AA230" s="144">
        <f t="shared" si="114"/>
        <v>0</v>
      </c>
      <c r="AB230" s="145">
        <f t="shared" si="115"/>
        <v>0</v>
      </c>
      <c r="AC230" s="145" t="s">
        <v>697</v>
      </c>
    </row>
    <row r="231" spans="1:29" ht="72.75" customHeight="1" x14ac:dyDescent="0.2">
      <c r="A231" s="137" t="s">
        <v>355</v>
      </c>
      <c r="B231" s="138" t="s">
        <v>376</v>
      </c>
      <c r="C231" s="6" t="s">
        <v>375</v>
      </c>
      <c r="D231" s="6" t="s">
        <v>821</v>
      </c>
      <c r="E231" s="7" t="s">
        <v>446</v>
      </c>
      <c r="F231" s="7">
        <v>72</v>
      </c>
      <c r="G231" s="352">
        <v>153817606</v>
      </c>
      <c r="H231" s="7" t="s">
        <v>446</v>
      </c>
      <c r="I231" s="7">
        <v>12</v>
      </c>
      <c r="J231" s="322">
        <v>8400000</v>
      </c>
      <c r="K231" s="430">
        <v>12</v>
      </c>
      <c r="L231" s="418">
        <v>12700000</v>
      </c>
      <c r="M231" s="200">
        <v>0</v>
      </c>
      <c r="N231" s="444">
        <v>2550000</v>
      </c>
      <c r="O231" s="200">
        <v>0</v>
      </c>
      <c r="P231" s="388">
        <v>0</v>
      </c>
      <c r="Q231" s="147"/>
      <c r="R231" s="443"/>
      <c r="S231" s="139"/>
      <c r="T231" s="443"/>
      <c r="U231" s="31">
        <f t="shared" si="117"/>
        <v>0</v>
      </c>
      <c r="V231" s="177">
        <f t="shared" si="94"/>
        <v>2550000</v>
      </c>
      <c r="W231" s="144">
        <f>U231/K231*100</f>
        <v>0</v>
      </c>
      <c r="X231" s="145">
        <f>V231/L231*100</f>
        <v>20.078740157480315</v>
      </c>
      <c r="Y231" s="147">
        <f t="shared" si="113"/>
        <v>12</v>
      </c>
      <c r="Z231" s="12">
        <f t="shared" si="116"/>
        <v>10950000</v>
      </c>
      <c r="AA231" s="144">
        <f t="shared" si="114"/>
        <v>16.666666666666664</v>
      </c>
      <c r="AB231" s="145">
        <f t="shared" si="115"/>
        <v>7.1188209755390419</v>
      </c>
      <c r="AC231" s="145" t="s">
        <v>697</v>
      </c>
    </row>
    <row r="232" spans="1:29" ht="71.25" customHeight="1" x14ac:dyDescent="0.2">
      <c r="A232" s="137" t="s">
        <v>356</v>
      </c>
      <c r="B232" s="138" t="s">
        <v>378</v>
      </c>
      <c r="C232" s="6" t="s">
        <v>377</v>
      </c>
      <c r="D232" s="20" t="s">
        <v>611</v>
      </c>
      <c r="E232" s="51" t="s">
        <v>253</v>
      </c>
      <c r="F232" s="51">
        <v>1787</v>
      </c>
      <c r="G232" s="357">
        <v>113324654</v>
      </c>
      <c r="H232" s="51" t="s">
        <v>253</v>
      </c>
      <c r="I232" s="51">
        <v>0</v>
      </c>
      <c r="J232" s="53">
        <v>0</v>
      </c>
      <c r="K232" s="430">
        <v>20</v>
      </c>
      <c r="L232" s="411">
        <v>0</v>
      </c>
      <c r="M232" s="200">
        <v>0</v>
      </c>
      <c r="N232" s="444">
        <v>0</v>
      </c>
      <c r="O232" s="200">
        <v>0</v>
      </c>
      <c r="P232" s="444">
        <v>0</v>
      </c>
      <c r="Q232" s="147"/>
      <c r="R232" s="443"/>
      <c r="S232" s="147"/>
      <c r="T232" s="443"/>
      <c r="U232" s="31">
        <f t="shared" si="117"/>
        <v>0</v>
      </c>
      <c r="V232" s="177">
        <f t="shared" si="94"/>
        <v>0</v>
      </c>
      <c r="W232" s="145">
        <f t="shared" ref="W232:X234" si="118">U232/F232*100</f>
        <v>0</v>
      </c>
      <c r="X232" s="145">
        <f t="shared" si="118"/>
        <v>0</v>
      </c>
      <c r="Y232" s="147">
        <f t="shared" si="113"/>
        <v>0</v>
      </c>
      <c r="Z232" s="12">
        <f t="shared" si="116"/>
        <v>0</v>
      </c>
      <c r="AA232" s="144">
        <f t="shared" si="114"/>
        <v>0</v>
      </c>
      <c r="AB232" s="145">
        <f t="shared" si="115"/>
        <v>0</v>
      </c>
      <c r="AC232" s="145" t="s">
        <v>697</v>
      </c>
    </row>
    <row r="233" spans="1:29" ht="60" customHeight="1" x14ac:dyDescent="0.2">
      <c r="A233" s="137" t="s">
        <v>357</v>
      </c>
      <c r="B233" s="138" t="s">
        <v>380</v>
      </c>
      <c r="C233" s="6" t="s">
        <v>379</v>
      </c>
      <c r="D233" s="20" t="s">
        <v>612</v>
      </c>
      <c r="E233" s="3" t="s">
        <v>253</v>
      </c>
      <c r="F233" s="3">
        <v>86</v>
      </c>
      <c r="G233" s="355">
        <v>223095562</v>
      </c>
      <c r="H233" s="3" t="s">
        <v>253</v>
      </c>
      <c r="I233" s="3">
        <v>0</v>
      </c>
      <c r="J233" s="44">
        <v>0</v>
      </c>
      <c r="K233" s="430">
        <v>5</v>
      </c>
      <c r="L233" s="411">
        <v>0</v>
      </c>
      <c r="M233" s="200">
        <v>0</v>
      </c>
      <c r="N233" s="444">
        <v>0</v>
      </c>
      <c r="O233" s="200">
        <v>0</v>
      </c>
      <c r="P233" s="444">
        <v>0</v>
      </c>
      <c r="Q233" s="147"/>
      <c r="R233" s="443"/>
      <c r="S233" s="147"/>
      <c r="T233" s="443"/>
      <c r="U233" s="31">
        <f t="shared" si="117"/>
        <v>0</v>
      </c>
      <c r="V233" s="177">
        <f t="shared" si="94"/>
        <v>0</v>
      </c>
      <c r="W233" s="145">
        <f t="shared" si="118"/>
        <v>0</v>
      </c>
      <c r="X233" s="145">
        <f t="shared" si="118"/>
        <v>0</v>
      </c>
      <c r="Y233" s="147">
        <f t="shared" si="113"/>
        <v>0</v>
      </c>
      <c r="Z233" s="12">
        <f t="shared" si="116"/>
        <v>0</v>
      </c>
      <c r="AA233" s="144">
        <f t="shared" si="114"/>
        <v>0</v>
      </c>
      <c r="AB233" s="145">
        <f t="shared" si="115"/>
        <v>0</v>
      </c>
      <c r="AC233" s="145" t="s">
        <v>697</v>
      </c>
    </row>
    <row r="234" spans="1:29" ht="38.25" customHeight="1" x14ac:dyDescent="0.2">
      <c r="A234" s="137" t="s">
        <v>358</v>
      </c>
      <c r="B234" s="138" t="s">
        <v>382</v>
      </c>
      <c r="C234" s="6" t="s">
        <v>381</v>
      </c>
      <c r="D234" s="20" t="s">
        <v>613</v>
      </c>
      <c r="E234" s="3" t="s">
        <v>446</v>
      </c>
      <c r="F234" s="3">
        <v>17</v>
      </c>
      <c r="G234" s="355">
        <v>113324654</v>
      </c>
      <c r="H234" s="3" t="s">
        <v>446</v>
      </c>
      <c r="I234" s="3">
        <v>0</v>
      </c>
      <c r="J234" s="44">
        <v>0</v>
      </c>
      <c r="K234" s="430">
        <v>1</v>
      </c>
      <c r="L234" s="411">
        <v>0</v>
      </c>
      <c r="M234" s="200">
        <v>0</v>
      </c>
      <c r="N234" s="444">
        <v>0</v>
      </c>
      <c r="O234" s="200">
        <v>0</v>
      </c>
      <c r="P234" s="444">
        <v>0</v>
      </c>
      <c r="Q234" s="147"/>
      <c r="R234" s="443"/>
      <c r="S234" s="147"/>
      <c r="T234" s="443"/>
      <c r="U234" s="31">
        <f t="shared" si="117"/>
        <v>0</v>
      </c>
      <c r="V234" s="177">
        <f t="shared" si="94"/>
        <v>0</v>
      </c>
      <c r="W234" s="145">
        <f t="shared" si="118"/>
        <v>0</v>
      </c>
      <c r="X234" s="145">
        <f t="shared" si="118"/>
        <v>0</v>
      </c>
      <c r="Y234" s="147">
        <f t="shared" si="113"/>
        <v>0</v>
      </c>
      <c r="Z234" s="12">
        <f t="shared" si="116"/>
        <v>0</v>
      </c>
      <c r="AA234" s="144">
        <f t="shared" si="114"/>
        <v>0</v>
      </c>
      <c r="AB234" s="145">
        <f t="shared" si="115"/>
        <v>0</v>
      </c>
      <c r="AC234" s="145" t="s">
        <v>697</v>
      </c>
    </row>
    <row r="235" spans="1:29" x14ac:dyDescent="0.2">
      <c r="A235" s="646" t="s">
        <v>699</v>
      </c>
      <c r="B235" s="646"/>
      <c r="C235" s="646"/>
      <c r="D235" s="646"/>
      <c r="E235" s="646"/>
      <c r="F235" s="646"/>
      <c r="G235" s="646"/>
      <c r="H235" s="646"/>
      <c r="I235" s="646"/>
      <c r="J235" s="646"/>
      <c r="K235" s="646"/>
      <c r="L235" s="646"/>
      <c r="M235" s="646"/>
      <c r="N235" s="646"/>
      <c r="O235" s="646"/>
      <c r="P235" s="646"/>
      <c r="Q235" s="646"/>
      <c r="R235" s="646"/>
      <c r="S235" s="646"/>
      <c r="T235" s="646"/>
      <c r="U235" s="646"/>
      <c r="V235" s="646"/>
      <c r="W235" s="151">
        <f>AVERAGE(W226)</f>
        <v>0</v>
      </c>
      <c r="X235" s="151">
        <f>AVERAGE(X224+X226+X229+X231)/4</f>
        <v>15.424094290405311</v>
      </c>
      <c r="Y235" s="152"/>
      <c r="Z235" s="463"/>
      <c r="AA235" s="153"/>
      <c r="AB235" s="151"/>
      <c r="AC235" s="151"/>
    </row>
    <row r="236" spans="1:29" x14ac:dyDescent="0.2">
      <c r="A236" s="647" t="s">
        <v>685</v>
      </c>
      <c r="B236" s="648"/>
      <c r="C236" s="648"/>
      <c r="D236" s="648"/>
      <c r="E236" s="648"/>
      <c r="F236" s="648"/>
      <c r="G236" s="648"/>
      <c r="H236" s="648"/>
      <c r="I236" s="648"/>
      <c r="J236" s="648"/>
      <c r="K236" s="648"/>
      <c r="L236" s="648"/>
      <c r="M236" s="648"/>
      <c r="N236" s="648"/>
      <c r="O236" s="648"/>
      <c r="P236" s="648"/>
      <c r="Q236" s="648"/>
      <c r="R236" s="648"/>
      <c r="S236" s="648"/>
      <c r="T236" s="648"/>
      <c r="U236" s="648"/>
      <c r="V236" s="649"/>
      <c r="W236" s="151" t="str">
        <f t="shared" ref="W236:X236" si="119">IF(W235&lt;=50,"(SR)",IF(W235&lt;=65,"(R)",IF(W235&lt;=75,"(S)",IF(W235&lt;=90,"(T)","(ST)"))))</f>
        <v>(SR)</v>
      </c>
      <c r="X236" s="151" t="str">
        <f t="shared" si="119"/>
        <v>(SR)</v>
      </c>
      <c r="Y236" s="152"/>
      <c r="Z236" s="463"/>
      <c r="AA236" s="155"/>
      <c r="AB236" s="155"/>
      <c r="AC236" s="155"/>
    </row>
    <row r="237" spans="1:29" ht="95.25" customHeight="1" x14ac:dyDescent="0.2">
      <c r="A237" s="132" t="s">
        <v>383</v>
      </c>
      <c r="B237" s="117" t="s">
        <v>390</v>
      </c>
      <c r="C237" s="1" t="s">
        <v>389</v>
      </c>
      <c r="D237" s="15" t="s">
        <v>384</v>
      </c>
      <c r="E237" s="48" t="s">
        <v>618</v>
      </c>
      <c r="F237" s="48">
        <v>31</v>
      </c>
      <c r="G237" s="356">
        <f>SUM(G238:G241)</f>
        <v>2489180284</v>
      </c>
      <c r="H237" s="48" t="s">
        <v>618</v>
      </c>
      <c r="I237" s="48">
        <v>31</v>
      </c>
      <c r="J237" s="158">
        <f>SUM(J238:J241)</f>
        <v>1040560000</v>
      </c>
      <c r="K237" s="431">
        <v>31</v>
      </c>
      <c r="L237" s="157">
        <f>SUM(L238:L241)</f>
        <v>492250000</v>
      </c>
      <c r="M237" s="192">
        <v>31</v>
      </c>
      <c r="N237" s="66">
        <f>SUM(N238:N241)</f>
        <v>80600000</v>
      </c>
      <c r="O237" s="192">
        <v>31</v>
      </c>
      <c r="P237" s="66">
        <f>SUM(P238:P241)</f>
        <v>0</v>
      </c>
      <c r="Q237" s="174"/>
      <c r="R237" s="66"/>
      <c r="S237" s="174"/>
      <c r="T237" s="66"/>
      <c r="U237" s="29">
        <v>0</v>
      </c>
      <c r="V237" s="124">
        <f t="shared" si="94"/>
        <v>80600000</v>
      </c>
      <c r="W237" s="159">
        <f>U237/K237*100</f>
        <v>0</v>
      </c>
      <c r="X237" s="129">
        <f>V237/L237*100</f>
        <v>16.373793803961401</v>
      </c>
      <c r="Y237" s="174">
        <v>0</v>
      </c>
      <c r="Z237" s="173">
        <f>SUM(Z238:Z241)</f>
        <v>1121160000</v>
      </c>
      <c r="AA237" s="159">
        <f t="shared" ref="AA237:AB241" si="120">Y237/F237*100</f>
        <v>0</v>
      </c>
      <c r="AB237" s="129">
        <f t="shared" si="120"/>
        <v>45.041333775886521</v>
      </c>
      <c r="AC237" s="145" t="s">
        <v>697</v>
      </c>
    </row>
    <row r="238" spans="1:29" ht="85.5" customHeight="1" x14ac:dyDescent="0.2">
      <c r="A238" s="137" t="s">
        <v>385</v>
      </c>
      <c r="B238" s="138" t="s">
        <v>392</v>
      </c>
      <c r="C238" s="6" t="s">
        <v>391</v>
      </c>
      <c r="D238" s="20" t="s">
        <v>822</v>
      </c>
      <c r="E238" s="31" t="s">
        <v>493</v>
      </c>
      <c r="F238" s="31">
        <v>4</v>
      </c>
      <c r="G238" s="353">
        <v>123557536</v>
      </c>
      <c r="H238" s="31" t="s">
        <v>493</v>
      </c>
      <c r="I238" s="31">
        <v>0</v>
      </c>
      <c r="J238" s="33">
        <v>0</v>
      </c>
      <c r="K238" s="430">
        <v>4</v>
      </c>
      <c r="L238" s="411">
        <v>0</v>
      </c>
      <c r="M238" s="200">
        <v>0</v>
      </c>
      <c r="N238" s="444"/>
      <c r="O238" s="200">
        <v>0</v>
      </c>
      <c r="P238" s="444">
        <v>0</v>
      </c>
      <c r="Q238" s="200"/>
      <c r="R238" s="444"/>
      <c r="S238" s="200"/>
      <c r="T238" s="444"/>
      <c r="U238" s="31">
        <f t="shared" ref="U238:V253" si="121">M238+O238+Q238+S238</f>
        <v>0</v>
      </c>
      <c r="V238" s="177">
        <f t="shared" si="94"/>
        <v>0</v>
      </c>
      <c r="W238" s="145">
        <f>U238/F238*100</f>
        <v>0</v>
      </c>
      <c r="X238" s="145">
        <f>V238/G238*100</f>
        <v>0</v>
      </c>
      <c r="Y238" s="147">
        <f>I238+U238</f>
        <v>0</v>
      </c>
      <c r="Z238" s="12">
        <f>J238+V238</f>
        <v>0</v>
      </c>
      <c r="AA238" s="144">
        <f t="shared" si="120"/>
        <v>0</v>
      </c>
      <c r="AB238" s="145">
        <f t="shared" si="120"/>
        <v>0</v>
      </c>
      <c r="AC238" s="145" t="s">
        <v>697</v>
      </c>
    </row>
    <row r="239" spans="1:29" ht="33.75" x14ac:dyDescent="0.2">
      <c r="A239" s="137" t="s">
        <v>386</v>
      </c>
      <c r="B239" s="138" t="s">
        <v>394</v>
      </c>
      <c r="C239" s="6" t="s">
        <v>393</v>
      </c>
      <c r="D239" s="6" t="s">
        <v>615</v>
      </c>
      <c r="E239" s="31" t="s">
        <v>18</v>
      </c>
      <c r="F239" s="31">
        <v>72</v>
      </c>
      <c r="G239" s="353">
        <v>833719490</v>
      </c>
      <c r="H239" s="31" t="s">
        <v>18</v>
      </c>
      <c r="I239" s="31">
        <v>0</v>
      </c>
      <c r="J239" s="33">
        <v>0</v>
      </c>
      <c r="K239" s="430">
        <v>12</v>
      </c>
      <c r="L239" s="419">
        <v>3750000</v>
      </c>
      <c r="M239" s="200">
        <v>0</v>
      </c>
      <c r="N239" s="444"/>
      <c r="O239" s="200">
        <v>0</v>
      </c>
      <c r="P239" s="388">
        <v>0</v>
      </c>
      <c r="Q239" s="200"/>
      <c r="R239" s="444"/>
      <c r="S239" s="200"/>
      <c r="T239" s="444"/>
      <c r="U239" s="31">
        <f t="shared" si="121"/>
        <v>0</v>
      </c>
      <c r="V239" s="177">
        <f t="shared" si="94"/>
        <v>0</v>
      </c>
      <c r="W239" s="472">
        <f>U239/K239*100</f>
        <v>0</v>
      </c>
      <c r="X239" s="472">
        <f>V239/L239*100</f>
        <v>0</v>
      </c>
      <c r="Y239" s="147">
        <f>I239+U239</f>
        <v>0</v>
      </c>
      <c r="Z239" s="12">
        <f>J239+V239</f>
        <v>0</v>
      </c>
      <c r="AA239" s="144">
        <f t="shared" si="120"/>
        <v>0</v>
      </c>
      <c r="AB239" s="145">
        <f t="shared" si="120"/>
        <v>0</v>
      </c>
      <c r="AC239" s="145" t="s">
        <v>697</v>
      </c>
    </row>
    <row r="240" spans="1:29" ht="81" customHeight="1" x14ac:dyDescent="0.2">
      <c r="A240" s="137" t="s">
        <v>387</v>
      </c>
      <c r="B240" s="138" t="s">
        <v>396</v>
      </c>
      <c r="C240" s="6" t="s">
        <v>395</v>
      </c>
      <c r="D240" s="6" t="s">
        <v>823</v>
      </c>
      <c r="E240" s="31" t="s">
        <v>619</v>
      </c>
      <c r="F240" s="31">
        <v>31</v>
      </c>
      <c r="G240" s="353">
        <v>698183768</v>
      </c>
      <c r="H240" s="31" t="s">
        <v>619</v>
      </c>
      <c r="I240" s="31">
        <v>31</v>
      </c>
      <c r="J240" s="32">
        <v>1040560000</v>
      </c>
      <c r="K240" s="430">
        <v>31</v>
      </c>
      <c r="L240" s="418">
        <v>488500000</v>
      </c>
      <c r="M240" s="200">
        <v>0</v>
      </c>
      <c r="N240" s="444">
        <v>80600000</v>
      </c>
      <c r="O240" s="200">
        <v>0</v>
      </c>
      <c r="P240" s="388">
        <v>0</v>
      </c>
      <c r="Q240" s="200"/>
      <c r="R240" s="444"/>
      <c r="S240" s="200"/>
      <c r="T240" s="444"/>
      <c r="U240" s="31">
        <f t="shared" si="121"/>
        <v>0</v>
      </c>
      <c r="V240" s="177">
        <f t="shared" si="94"/>
        <v>80600000</v>
      </c>
      <c r="W240" s="472">
        <f>U240/K240*100</f>
        <v>0</v>
      </c>
      <c r="X240" s="145">
        <f>V240/L240*100</f>
        <v>16.499488229273286</v>
      </c>
      <c r="Y240" s="147">
        <v>0</v>
      </c>
      <c r="Z240" s="12">
        <f>J240+V240</f>
        <v>1121160000</v>
      </c>
      <c r="AA240" s="144">
        <f t="shared" si="120"/>
        <v>0</v>
      </c>
      <c r="AB240" s="145">
        <f t="shared" si="120"/>
        <v>160.58236404029375</v>
      </c>
      <c r="AC240" s="145" t="s">
        <v>697</v>
      </c>
    </row>
    <row r="241" spans="1:30" ht="36.75" customHeight="1" x14ac:dyDescent="0.2">
      <c r="A241" s="137" t="s">
        <v>388</v>
      </c>
      <c r="B241" s="138" t="s">
        <v>397</v>
      </c>
      <c r="C241" s="6" t="s">
        <v>398</v>
      </c>
      <c r="D241" s="6" t="s">
        <v>617</v>
      </c>
      <c r="E241" s="31" t="s">
        <v>446</v>
      </c>
      <c r="F241" s="31">
        <v>72</v>
      </c>
      <c r="G241" s="353">
        <v>833719490</v>
      </c>
      <c r="H241" s="31" t="s">
        <v>446</v>
      </c>
      <c r="I241" s="31">
        <v>0</v>
      </c>
      <c r="J241" s="33">
        <v>0</v>
      </c>
      <c r="K241" s="430">
        <v>12</v>
      </c>
      <c r="L241" s="411">
        <v>0</v>
      </c>
      <c r="M241" s="200">
        <v>0</v>
      </c>
      <c r="N241" s="444">
        <v>0</v>
      </c>
      <c r="O241" s="200">
        <v>0</v>
      </c>
      <c r="P241" s="444">
        <v>0</v>
      </c>
      <c r="Q241" s="147">
        <v>0</v>
      </c>
      <c r="R241" s="443">
        <v>0</v>
      </c>
      <c r="S241" s="147">
        <v>0</v>
      </c>
      <c r="T241" s="443">
        <v>0</v>
      </c>
      <c r="U241" s="31">
        <f t="shared" si="121"/>
        <v>0</v>
      </c>
      <c r="V241" s="177">
        <f t="shared" si="94"/>
        <v>0</v>
      </c>
      <c r="W241" s="145">
        <f>U241/F241*100</f>
        <v>0</v>
      </c>
      <c r="X241" s="145">
        <f>V241/G241*100</f>
        <v>0</v>
      </c>
      <c r="Y241" s="147">
        <f>I241+U241</f>
        <v>0</v>
      </c>
      <c r="Z241" s="12">
        <f>J241+V241</f>
        <v>0</v>
      </c>
      <c r="AA241" s="144">
        <f t="shared" si="120"/>
        <v>0</v>
      </c>
      <c r="AB241" s="145">
        <f t="shared" si="120"/>
        <v>0</v>
      </c>
      <c r="AC241" s="145" t="s">
        <v>697</v>
      </c>
    </row>
    <row r="242" spans="1:30" x14ac:dyDescent="0.2">
      <c r="A242" s="646" t="s">
        <v>699</v>
      </c>
      <c r="B242" s="646"/>
      <c r="C242" s="646"/>
      <c r="D242" s="646"/>
      <c r="E242" s="646"/>
      <c r="F242" s="646"/>
      <c r="G242" s="646"/>
      <c r="H242" s="646"/>
      <c r="I242" s="646"/>
      <c r="J242" s="646"/>
      <c r="K242" s="646"/>
      <c r="L242" s="646"/>
      <c r="M242" s="646"/>
      <c r="N242" s="646"/>
      <c r="O242" s="646"/>
      <c r="P242" s="646"/>
      <c r="Q242" s="646"/>
      <c r="R242" s="646"/>
      <c r="S242" s="646"/>
      <c r="T242" s="646"/>
      <c r="U242" s="646"/>
      <c r="V242" s="646"/>
      <c r="W242" s="151">
        <f>AVERAGE(W240)</f>
        <v>0</v>
      </c>
      <c r="X242" s="151">
        <f>AVERAGE(X240)</f>
        <v>16.499488229273286</v>
      </c>
      <c r="Y242" s="152"/>
      <c r="Z242" s="463"/>
      <c r="AA242" s="153"/>
      <c r="AB242" s="151"/>
      <c r="AC242" s="151"/>
    </row>
    <row r="243" spans="1:30" x14ac:dyDescent="0.2">
      <c r="A243" s="647" t="s">
        <v>685</v>
      </c>
      <c r="B243" s="648"/>
      <c r="C243" s="648"/>
      <c r="D243" s="648"/>
      <c r="E243" s="648"/>
      <c r="F243" s="648"/>
      <c r="G243" s="648"/>
      <c r="H243" s="648"/>
      <c r="I243" s="648"/>
      <c r="J243" s="648"/>
      <c r="K243" s="648"/>
      <c r="L243" s="648"/>
      <c r="M243" s="648"/>
      <c r="N243" s="648"/>
      <c r="O243" s="648"/>
      <c r="P243" s="648"/>
      <c r="Q243" s="648"/>
      <c r="R243" s="648"/>
      <c r="S243" s="648"/>
      <c r="T243" s="648"/>
      <c r="U243" s="648"/>
      <c r="V243" s="649"/>
      <c r="W243" s="151" t="str">
        <f t="shared" ref="W243:X243" si="122">IF(W242&lt;=50,"(SR)",IF(W242&lt;=65,"(R)",IF(W242&lt;=75,"(S)",IF(W242&lt;=90,"(T)","(ST)"))))</f>
        <v>(SR)</v>
      </c>
      <c r="X243" s="151" t="str">
        <f t="shared" si="122"/>
        <v>(SR)</v>
      </c>
      <c r="Y243" s="152"/>
      <c r="Z243" s="463"/>
      <c r="AA243" s="155"/>
      <c r="AB243" s="155"/>
      <c r="AC243" s="155"/>
    </row>
    <row r="244" spans="1:30" x14ac:dyDescent="0.2">
      <c r="A244" s="660" t="s">
        <v>700</v>
      </c>
      <c r="B244" s="660"/>
      <c r="C244" s="660"/>
      <c r="D244" s="660"/>
      <c r="E244" s="660"/>
      <c r="F244" s="660"/>
      <c r="G244" s="660"/>
      <c r="H244" s="660"/>
      <c r="I244" s="660"/>
      <c r="J244" s="660"/>
      <c r="K244" s="660"/>
      <c r="L244" s="660"/>
      <c r="M244" s="660"/>
      <c r="N244" s="660"/>
      <c r="O244" s="660"/>
      <c r="P244" s="660"/>
      <c r="Q244" s="660"/>
      <c r="R244" s="660"/>
      <c r="S244" s="660"/>
      <c r="T244" s="660"/>
      <c r="U244" s="660"/>
      <c r="V244" s="660"/>
      <c r="W244" s="183">
        <f>AVERAGE((W203+W204)/2,W216,W223,W237)</f>
        <v>68.75</v>
      </c>
      <c r="X244" s="183">
        <f>AVERAGE((X203+X204)/2,X216,X223,X237)</f>
        <v>15.380376346418497</v>
      </c>
      <c r="Y244" s="184"/>
      <c r="Z244" s="464"/>
      <c r="AA244" s="185"/>
      <c r="AB244" s="183"/>
      <c r="AC244" s="183"/>
    </row>
    <row r="245" spans="1:30" x14ac:dyDescent="0.2">
      <c r="A245" s="661" t="s">
        <v>685</v>
      </c>
      <c r="B245" s="662"/>
      <c r="C245" s="662"/>
      <c r="D245" s="662"/>
      <c r="E245" s="662"/>
      <c r="F245" s="662"/>
      <c r="G245" s="662"/>
      <c r="H245" s="662"/>
      <c r="I245" s="662"/>
      <c r="J245" s="662"/>
      <c r="K245" s="662"/>
      <c r="L245" s="662"/>
      <c r="M245" s="662"/>
      <c r="N245" s="662"/>
      <c r="O245" s="662"/>
      <c r="P245" s="662"/>
      <c r="Q245" s="662"/>
      <c r="R245" s="662"/>
      <c r="S245" s="662"/>
      <c r="T245" s="662"/>
      <c r="U245" s="662"/>
      <c r="V245" s="663"/>
      <c r="W245" s="183" t="str">
        <f t="shared" ref="W245:X245" si="123">IF(W244&lt;=50,"(SR)",IF(W244&lt;=65,"(R)",IF(W244&lt;=75,"(S)",IF(W244&lt;=90,"(T)","(ST)"))))</f>
        <v>(S)</v>
      </c>
      <c r="X245" s="183" t="str">
        <f t="shared" si="123"/>
        <v>(SR)</v>
      </c>
      <c r="Y245" s="184"/>
      <c r="Z245" s="464"/>
      <c r="AA245" s="187"/>
      <c r="AB245" s="187"/>
      <c r="AC245" s="187"/>
    </row>
    <row r="246" spans="1:30" ht="39" customHeight="1" x14ac:dyDescent="0.2">
      <c r="A246" s="650" t="s">
        <v>6</v>
      </c>
      <c r="B246" s="628" t="s">
        <v>400</v>
      </c>
      <c r="C246" s="664" t="s">
        <v>399</v>
      </c>
      <c r="D246" s="259" t="s">
        <v>620</v>
      </c>
      <c r="E246" s="97" t="s">
        <v>10</v>
      </c>
      <c r="F246" s="29">
        <v>80.02</v>
      </c>
      <c r="G246" s="365">
        <f>SUM(G248+G256)</f>
        <v>1592179390</v>
      </c>
      <c r="H246" s="97" t="s">
        <v>10</v>
      </c>
      <c r="I246" s="29">
        <v>76.02</v>
      </c>
      <c r="J246" s="300">
        <f>SUM(J248+J256)</f>
        <v>629055500</v>
      </c>
      <c r="K246" s="431">
        <v>77.02</v>
      </c>
      <c r="L246" s="197">
        <f>SUM(L248+L256)</f>
        <v>2445189000</v>
      </c>
      <c r="M246" s="29">
        <v>19.254999999999999</v>
      </c>
      <c r="N246" s="197">
        <f>N248+N256</f>
        <v>4800000</v>
      </c>
      <c r="O246" s="29">
        <v>19.254999999999999</v>
      </c>
      <c r="P246" s="197">
        <f>P248+P256</f>
        <v>431587680</v>
      </c>
      <c r="Q246" s="29"/>
      <c r="R246" s="197"/>
      <c r="S246" s="29"/>
      <c r="T246" s="197"/>
      <c r="U246" s="29">
        <f>M246+O246+Q246+S246</f>
        <v>38.51</v>
      </c>
      <c r="V246" s="124">
        <f>N246+P246+R246+T246</f>
        <v>436387680</v>
      </c>
      <c r="W246" s="159">
        <f t="shared" ref="W246:X250" si="124">U246/K246*100</f>
        <v>50</v>
      </c>
      <c r="X246" s="129">
        <f t="shared" si="124"/>
        <v>17.846787303558127</v>
      </c>
      <c r="Y246" s="174">
        <f t="shared" ref="Y246:Y253" si="125">I246+U246</f>
        <v>114.53</v>
      </c>
      <c r="Z246" s="197">
        <f>Z248+Z256</f>
        <v>629055500</v>
      </c>
      <c r="AA246" s="159">
        <f>Y246/F246*100</f>
        <v>143.12671832041991</v>
      </c>
      <c r="AB246" s="129">
        <f>Z246/G246*100</f>
        <v>39.509084463152107</v>
      </c>
      <c r="AC246" s="145" t="s">
        <v>697</v>
      </c>
    </row>
    <row r="247" spans="1:30" ht="60.75" hidden="1" customHeight="1" x14ac:dyDescent="0.2">
      <c r="A247" s="652"/>
      <c r="B247" s="630"/>
      <c r="C247" s="665"/>
      <c r="D247" s="259" t="s">
        <v>621</v>
      </c>
      <c r="E247" s="98" t="s">
        <v>10</v>
      </c>
      <c r="F247" s="29">
        <v>75</v>
      </c>
      <c r="G247" s="197">
        <f>SUM(G249)</f>
        <v>0</v>
      </c>
      <c r="H247" s="98" t="s">
        <v>10</v>
      </c>
      <c r="I247" s="29">
        <v>75</v>
      </c>
      <c r="J247" s="300">
        <f>SUM(J249)</f>
        <v>0</v>
      </c>
      <c r="K247" s="431">
        <v>75</v>
      </c>
      <c r="L247" s="197">
        <f>SUM(L249)</f>
        <v>0</v>
      </c>
      <c r="M247" s="29"/>
      <c r="N247" s="197"/>
      <c r="O247" s="29"/>
      <c r="P247" s="197"/>
      <c r="Q247" s="29"/>
      <c r="R247" s="197"/>
      <c r="S247" s="333"/>
      <c r="T247" s="197"/>
      <c r="U247" s="29">
        <f>M247+O247+Q247+S247</f>
        <v>0</v>
      </c>
      <c r="V247" s="124">
        <f t="shared" si="121"/>
        <v>0</v>
      </c>
      <c r="W247" s="159">
        <f t="shared" si="124"/>
        <v>0</v>
      </c>
      <c r="X247" s="129">
        <v>0</v>
      </c>
      <c r="Y247" s="174">
        <f t="shared" si="125"/>
        <v>75</v>
      </c>
      <c r="Z247" s="197">
        <v>0</v>
      </c>
      <c r="AA247" s="159">
        <f t="shared" ref="AA247:AA253" si="126">Y247/F247*100</f>
        <v>100</v>
      </c>
      <c r="AB247" s="129">
        <v>0</v>
      </c>
      <c r="AC247" s="145" t="s">
        <v>697</v>
      </c>
    </row>
    <row r="248" spans="1:30" ht="52.5" customHeight="1" x14ac:dyDescent="0.2">
      <c r="A248" s="650" t="s">
        <v>198</v>
      </c>
      <c r="B248" s="628" t="s">
        <v>402</v>
      </c>
      <c r="C248" s="668" t="s">
        <v>401</v>
      </c>
      <c r="D248" s="15" t="s">
        <v>622</v>
      </c>
      <c r="E248" s="29" t="s">
        <v>624</v>
      </c>
      <c r="F248" s="29">
        <v>387</v>
      </c>
      <c r="G248" s="365">
        <f>SUM(G250+G253)</f>
        <v>0</v>
      </c>
      <c r="H248" s="29" t="s">
        <v>624</v>
      </c>
      <c r="I248" s="29">
        <v>2</v>
      </c>
      <c r="J248" s="197">
        <f>SUM(J250:J253)</f>
        <v>629055500</v>
      </c>
      <c r="K248" s="431">
        <v>2</v>
      </c>
      <c r="L248" s="197">
        <f>SUM(L250:L253)</f>
        <v>372089000</v>
      </c>
      <c r="M248" s="29">
        <f>SUM(M250:M253)</f>
        <v>0</v>
      </c>
      <c r="N248" s="197">
        <f>SUM(N250:N253)</f>
        <v>4800000</v>
      </c>
      <c r="O248" s="29">
        <v>0</v>
      </c>
      <c r="P248" s="197">
        <f>SUM(P250:P253)</f>
        <v>0</v>
      </c>
      <c r="Q248" s="29"/>
      <c r="R248" s="197"/>
      <c r="S248" s="29"/>
      <c r="T248" s="197"/>
      <c r="U248" s="29">
        <f>M248+O248+Q248+S248</f>
        <v>0</v>
      </c>
      <c r="V248" s="124">
        <f t="shared" si="121"/>
        <v>4800000</v>
      </c>
      <c r="W248" s="159">
        <f t="shared" si="124"/>
        <v>0</v>
      </c>
      <c r="X248" s="129">
        <f t="shared" si="124"/>
        <v>1.2900139482758157</v>
      </c>
      <c r="Y248" s="174">
        <f t="shared" si="125"/>
        <v>2</v>
      </c>
      <c r="Z248" s="197">
        <f>SUM(Z250:Z253)</f>
        <v>629055500</v>
      </c>
      <c r="AA248" s="159">
        <f t="shared" si="126"/>
        <v>0.516795865633075</v>
      </c>
      <c r="AB248" s="129" t="e">
        <f>Z248/G248*100</f>
        <v>#DIV/0!</v>
      </c>
      <c r="AC248" s="145" t="s">
        <v>697</v>
      </c>
    </row>
    <row r="249" spans="1:30" ht="48" hidden="1" customHeight="1" x14ac:dyDescent="0.2">
      <c r="A249" s="652"/>
      <c r="B249" s="630"/>
      <c r="C249" s="669"/>
      <c r="D249" s="15" t="s">
        <v>623</v>
      </c>
      <c r="E249" s="48" t="s">
        <v>588</v>
      </c>
      <c r="F249" s="48">
        <v>60</v>
      </c>
      <c r="G249" s="197">
        <v>0</v>
      </c>
      <c r="H249" s="48" t="s">
        <v>588</v>
      </c>
      <c r="I249" s="48">
        <v>12</v>
      </c>
      <c r="J249" s="197">
        <v>0</v>
      </c>
      <c r="K249" s="431">
        <v>12</v>
      </c>
      <c r="L249" s="197">
        <v>0</v>
      </c>
      <c r="M249" s="29">
        <v>0</v>
      </c>
      <c r="N249" s="197"/>
      <c r="O249" s="29"/>
      <c r="P249" s="197"/>
      <c r="Q249" s="29"/>
      <c r="R249" s="197"/>
      <c r="S249" s="29"/>
      <c r="T249" s="197"/>
      <c r="U249" s="29">
        <f>M249+O249+Q249+S249</f>
        <v>0</v>
      </c>
      <c r="V249" s="124">
        <f t="shared" si="121"/>
        <v>0</v>
      </c>
      <c r="W249" s="159">
        <f t="shared" si="124"/>
        <v>0</v>
      </c>
      <c r="X249" s="129">
        <v>0</v>
      </c>
      <c r="Y249" s="174">
        <f t="shared" si="125"/>
        <v>12</v>
      </c>
      <c r="Z249" s="197">
        <v>0</v>
      </c>
      <c r="AA249" s="159">
        <f t="shared" si="126"/>
        <v>20</v>
      </c>
      <c r="AB249" s="129">
        <v>0</v>
      </c>
      <c r="AC249" s="145" t="s">
        <v>697</v>
      </c>
    </row>
    <row r="250" spans="1:30" ht="78" customHeight="1" x14ac:dyDescent="0.2">
      <c r="A250" s="137" t="s">
        <v>194</v>
      </c>
      <c r="B250" s="138" t="s">
        <v>406</v>
      </c>
      <c r="C250" s="6" t="s">
        <v>409</v>
      </c>
      <c r="D250" s="20" t="s">
        <v>628</v>
      </c>
      <c r="E250" s="51" t="s">
        <v>474</v>
      </c>
      <c r="F250" s="51">
        <v>120</v>
      </c>
      <c r="G250" s="373">
        <v>0</v>
      </c>
      <c r="H250" s="51" t="s">
        <v>474</v>
      </c>
      <c r="I250" s="31">
        <v>39</v>
      </c>
      <c r="J250" s="32">
        <v>629055500</v>
      </c>
      <c r="K250" s="430">
        <v>2</v>
      </c>
      <c r="L250" s="419">
        <v>52889000</v>
      </c>
      <c r="M250" s="200">
        <v>0</v>
      </c>
      <c r="N250" s="444">
        <v>0</v>
      </c>
      <c r="O250" s="200">
        <v>0</v>
      </c>
      <c r="P250" s="444">
        <v>0</v>
      </c>
      <c r="Q250" s="147"/>
      <c r="R250" s="443"/>
      <c r="S250" s="147"/>
      <c r="T250" s="443"/>
      <c r="U250" s="31">
        <f>M250+O250+Q250+S250</f>
        <v>0</v>
      </c>
      <c r="V250" s="177">
        <f>N250+P250+R250+T250</f>
        <v>0</v>
      </c>
      <c r="W250" s="144">
        <f t="shared" si="124"/>
        <v>0</v>
      </c>
      <c r="X250" s="145">
        <f t="shared" si="124"/>
        <v>0</v>
      </c>
      <c r="Y250" s="147">
        <f t="shared" si="125"/>
        <v>39</v>
      </c>
      <c r="Z250" s="12">
        <f t="shared" ref="Z250:Z253" si="127">J250+V250</f>
        <v>629055500</v>
      </c>
      <c r="AA250" s="144">
        <f t="shared" si="126"/>
        <v>32.5</v>
      </c>
      <c r="AB250" s="145">
        <v>0</v>
      </c>
      <c r="AC250" s="145" t="s">
        <v>697</v>
      </c>
    </row>
    <row r="251" spans="1:30" ht="78.75" customHeight="1" x14ac:dyDescent="0.2">
      <c r="A251" s="137" t="s">
        <v>199</v>
      </c>
      <c r="B251" s="138" t="s">
        <v>664</v>
      </c>
      <c r="C251" s="217" t="s">
        <v>680</v>
      </c>
      <c r="D251" s="20" t="s">
        <v>824</v>
      </c>
      <c r="E251" s="51" t="s">
        <v>446</v>
      </c>
      <c r="F251" s="51">
        <v>72</v>
      </c>
      <c r="G251" s="289">
        <v>0</v>
      </c>
      <c r="H251" s="51" t="s">
        <v>446</v>
      </c>
      <c r="I251" s="31">
        <v>0</v>
      </c>
      <c r="J251" s="33">
        <v>0</v>
      </c>
      <c r="K251" s="430">
        <v>30</v>
      </c>
      <c r="L251" s="420">
        <v>0</v>
      </c>
      <c r="M251" s="200">
        <v>0</v>
      </c>
      <c r="N251" s="444">
        <v>0</v>
      </c>
      <c r="O251" s="200">
        <v>0</v>
      </c>
      <c r="P251" s="444">
        <v>0</v>
      </c>
      <c r="Q251" s="147"/>
      <c r="R251" s="443"/>
      <c r="S251" s="147"/>
      <c r="T251" s="443"/>
      <c r="U251" s="31">
        <f t="shared" ref="U251" si="128">M251+O251+Q251+S251</f>
        <v>0</v>
      </c>
      <c r="V251" s="177">
        <f t="shared" ref="V251" si="129">N251+P251+R251+T251</f>
        <v>0</v>
      </c>
      <c r="W251" s="145">
        <f>U251/F251*100</f>
        <v>0</v>
      </c>
      <c r="X251" s="145">
        <v>0</v>
      </c>
      <c r="Y251" s="147">
        <f t="shared" ref="Y251" si="130">I251+U251</f>
        <v>0</v>
      </c>
      <c r="Z251" s="12">
        <f t="shared" ref="Z251" si="131">J251+V251</f>
        <v>0</v>
      </c>
      <c r="AA251" s="144">
        <f t="shared" ref="AA251" si="132">Y251/F251*100</f>
        <v>0</v>
      </c>
      <c r="AB251" s="145">
        <v>0</v>
      </c>
      <c r="AC251" s="145" t="s">
        <v>697</v>
      </c>
    </row>
    <row r="252" spans="1:30" s="103" customFormat="1" ht="78" customHeight="1" x14ac:dyDescent="0.2">
      <c r="A252" s="422"/>
      <c r="B252" s="499"/>
      <c r="C252" s="505" t="s">
        <v>826</v>
      </c>
      <c r="D252" s="506" t="s">
        <v>827</v>
      </c>
      <c r="E252" s="507" t="s">
        <v>446</v>
      </c>
      <c r="F252" s="507">
        <v>1</v>
      </c>
      <c r="G252" s="373"/>
      <c r="H252" s="507" t="s">
        <v>446</v>
      </c>
      <c r="I252" s="426">
        <v>1</v>
      </c>
      <c r="J252" s="508"/>
      <c r="K252" s="430">
        <v>1</v>
      </c>
      <c r="L252" s="419">
        <v>19200000</v>
      </c>
      <c r="M252" s="331">
        <v>0</v>
      </c>
      <c r="N252" s="503">
        <v>4800000</v>
      </c>
      <c r="O252" s="331">
        <v>0</v>
      </c>
      <c r="P252" s="503">
        <v>0</v>
      </c>
      <c r="Q252" s="427"/>
      <c r="R252" s="509"/>
      <c r="S252" s="427"/>
      <c r="T252" s="509"/>
      <c r="U252" s="426"/>
      <c r="V252" s="367"/>
      <c r="W252" s="436"/>
      <c r="X252" s="472">
        <v>0</v>
      </c>
      <c r="Y252" s="427"/>
      <c r="Z252" s="461"/>
      <c r="AA252" s="436"/>
      <c r="AB252" s="472"/>
      <c r="AC252" s="472"/>
      <c r="AD252" s="108"/>
    </row>
    <row r="253" spans="1:30" s="103" customFormat="1" ht="78.75" customHeight="1" x14ac:dyDescent="0.2">
      <c r="A253" s="422" t="s">
        <v>199</v>
      </c>
      <c r="B253" s="499" t="s">
        <v>664</v>
      </c>
      <c r="C253" s="505" t="s">
        <v>828</v>
      </c>
      <c r="D253" s="506" t="s">
        <v>829</v>
      </c>
      <c r="E253" s="507" t="s">
        <v>474</v>
      </c>
      <c r="F253" s="507">
        <v>30</v>
      </c>
      <c r="G253" s="373">
        <v>0</v>
      </c>
      <c r="H253" s="507" t="s">
        <v>474</v>
      </c>
      <c r="I253" s="426">
        <v>30</v>
      </c>
      <c r="J253" s="501">
        <v>0</v>
      </c>
      <c r="K253" s="430">
        <v>30</v>
      </c>
      <c r="L253" s="510">
        <v>300000000</v>
      </c>
      <c r="M253" s="331">
        <v>0</v>
      </c>
      <c r="N253" s="503">
        <v>0</v>
      </c>
      <c r="O253" s="331">
        <v>0</v>
      </c>
      <c r="P253" s="503">
        <v>0</v>
      </c>
      <c r="Q253" s="427"/>
      <c r="R253" s="509"/>
      <c r="S253" s="427"/>
      <c r="T253" s="509"/>
      <c r="U253" s="426">
        <f t="shared" ref="U253:V256" si="133">M253+O253+Q253+S253</f>
        <v>0</v>
      </c>
      <c r="V253" s="367">
        <f t="shared" si="121"/>
        <v>0</v>
      </c>
      <c r="W253" s="472">
        <f>U253/F253*100</f>
        <v>0</v>
      </c>
      <c r="X253" s="472">
        <v>0</v>
      </c>
      <c r="Y253" s="427">
        <f t="shared" si="125"/>
        <v>30</v>
      </c>
      <c r="Z253" s="461">
        <f t="shared" si="127"/>
        <v>0</v>
      </c>
      <c r="AA253" s="436">
        <f t="shared" si="126"/>
        <v>100</v>
      </c>
      <c r="AB253" s="472">
        <v>0</v>
      </c>
      <c r="AC253" s="472" t="s">
        <v>697</v>
      </c>
      <c r="AD253" s="108"/>
    </row>
    <row r="254" spans="1:30" x14ac:dyDescent="0.2">
      <c r="A254" s="646" t="s">
        <v>699</v>
      </c>
      <c r="B254" s="646"/>
      <c r="C254" s="646"/>
      <c r="D254" s="646"/>
      <c r="E254" s="646"/>
      <c r="F254" s="646"/>
      <c r="G254" s="646"/>
      <c r="H254" s="646"/>
      <c r="I254" s="646"/>
      <c r="J254" s="646"/>
      <c r="K254" s="646"/>
      <c r="L254" s="646"/>
      <c r="M254" s="646"/>
      <c r="N254" s="646"/>
      <c r="O254" s="646"/>
      <c r="P254" s="646"/>
      <c r="Q254" s="646"/>
      <c r="R254" s="646"/>
      <c r="S254" s="646"/>
      <c r="T254" s="646"/>
      <c r="U254" s="646"/>
      <c r="V254" s="646"/>
      <c r="W254" s="151">
        <f>AVERAGE(W250+W251)/2</f>
        <v>0</v>
      </c>
      <c r="X254" s="151">
        <f>AVERAGE(X252)</f>
        <v>0</v>
      </c>
      <c r="Y254" s="152"/>
      <c r="Z254" s="463"/>
      <c r="AA254" s="153"/>
      <c r="AB254" s="151"/>
      <c r="AC254" s="151"/>
    </row>
    <row r="255" spans="1:30" x14ac:dyDescent="0.2">
      <c r="A255" s="647" t="s">
        <v>685</v>
      </c>
      <c r="B255" s="648"/>
      <c r="C255" s="648"/>
      <c r="D255" s="648"/>
      <c r="E255" s="648"/>
      <c r="F255" s="648"/>
      <c r="G255" s="648"/>
      <c r="H255" s="648"/>
      <c r="I255" s="648"/>
      <c r="J255" s="648"/>
      <c r="K255" s="648"/>
      <c r="L255" s="648"/>
      <c r="M255" s="648"/>
      <c r="N255" s="648"/>
      <c r="O255" s="648"/>
      <c r="P255" s="648"/>
      <c r="Q255" s="648"/>
      <c r="R255" s="648"/>
      <c r="S255" s="648"/>
      <c r="T255" s="648"/>
      <c r="U255" s="648"/>
      <c r="V255" s="649"/>
      <c r="W255" s="151" t="str">
        <f t="shared" ref="W255:X255" si="134">IF(W254&lt;=50,"(SR)",IF(W254&lt;=65,"(R)",IF(W254&lt;=75,"(S)",IF(W254&lt;=90,"(T)","(ST)"))))</f>
        <v>(SR)</v>
      </c>
      <c r="X255" s="151" t="str">
        <f t="shared" si="134"/>
        <v>(SR)</v>
      </c>
      <c r="Y255" s="152"/>
      <c r="Z255" s="463"/>
      <c r="AA255" s="155"/>
      <c r="AB255" s="155"/>
      <c r="AC255" s="155"/>
    </row>
    <row r="256" spans="1:30" ht="88.5" customHeight="1" x14ac:dyDescent="0.2">
      <c r="A256" s="132" t="s">
        <v>207</v>
      </c>
      <c r="B256" s="117" t="s">
        <v>418</v>
      </c>
      <c r="C256" s="1" t="s">
        <v>417</v>
      </c>
      <c r="D256" s="15" t="s">
        <v>413</v>
      </c>
      <c r="E256" s="101" t="s">
        <v>624</v>
      </c>
      <c r="F256" s="47">
        <v>5</v>
      </c>
      <c r="G256" s="366">
        <f>SUM(G257:G259)</f>
        <v>1592179390</v>
      </c>
      <c r="H256" s="101" t="s">
        <v>624</v>
      </c>
      <c r="I256" s="48">
        <v>0</v>
      </c>
      <c r="J256" s="291">
        <f>SUM(J257:J259)</f>
        <v>0</v>
      </c>
      <c r="K256" s="431">
        <v>5</v>
      </c>
      <c r="L256" s="319">
        <f>SUM(L257:L261)</f>
        <v>2073100000</v>
      </c>
      <c r="M256" s="48"/>
      <c r="N256" s="447">
        <f>SUM(N257:N261)</f>
        <v>0</v>
      </c>
      <c r="O256" s="48">
        <v>5</v>
      </c>
      <c r="P256" s="447">
        <f>SUM(P257:P261)</f>
        <v>431587680</v>
      </c>
      <c r="Q256" s="48">
        <v>0</v>
      </c>
      <c r="R256" s="447">
        <f>SUM(R257:R259)</f>
        <v>0</v>
      </c>
      <c r="S256" s="48">
        <v>0</v>
      </c>
      <c r="T256" s="447">
        <f>SUM(T257:T259)</f>
        <v>0</v>
      </c>
      <c r="U256" s="29">
        <f t="shared" ref="U256:V259" si="135">M256+O256+Q256+S256</f>
        <v>5</v>
      </c>
      <c r="V256" s="124">
        <f t="shared" si="133"/>
        <v>431587680</v>
      </c>
      <c r="W256" s="129">
        <f t="shared" ref="W256:X259" si="136">U256/F256*100</f>
        <v>100</v>
      </c>
      <c r="X256" s="129">
        <f t="shared" si="136"/>
        <v>27.106724450188995</v>
      </c>
      <c r="Y256" s="174">
        <f>I256+U256</f>
        <v>5</v>
      </c>
      <c r="Z256" s="465">
        <f>SUM(Z257:Z259)</f>
        <v>0</v>
      </c>
      <c r="AA256" s="159">
        <f t="shared" ref="AA256:AB259" si="137">Y256/F256*100</f>
        <v>100</v>
      </c>
      <c r="AB256" s="129">
        <f t="shared" si="137"/>
        <v>0</v>
      </c>
      <c r="AC256" s="145" t="s">
        <v>697</v>
      </c>
    </row>
    <row r="257" spans="1:32" ht="107.25" customHeight="1" x14ac:dyDescent="0.2">
      <c r="A257" s="137" t="s">
        <v>414</v>
      </c>
      <c r="B257" s="138" t="s">
        <v>420</v>
      </c>
      <c r="C257" s="6" t="s">
        <v>419</v>
      </c>
      <c r="D257" s="20" t="s">
        <v>630</v>
      </c>
      <c r="E257" s="102" t="s">
        <v>446</v>
      </c>
      <c r="F257" s="3">
        <v>20</v>
      </c>
      <c r="G257" s="355">
        <v>592393130</v>
      </c>
      <c r="H257" s="102" t="s">
        <v>446</v>
      </c>
      <c r="I257" s="31">
        <v>0</v>
      </c>
      <c r="J257" s="33">
        <v>0</v>
      </c>
      <c r="K257" s="430">
        <v>4</v>
      </c>
      <c r="L257" s="420">
        <v>0</v>
      </c>
      <c r="M257" s="200">
        <v>0</v>
      </c>
      <c r="N257" s="444">
        <v>0</v>
      </c>
      <c r="O257" s="200">
        <v>0</v>
      </c>
      <c r="P257" s="444">
        <v>0</v>
      </c>
      <c r="Q257" s="200">
        <v>0</v>
      </c>
      <c r="R257" s="444">
        <v>0</v>
      </c>
      <c r="S257" s="200">
        <v>0</v>
      </c>
      <c r="T257" s="444">
        <v>0</v>
      </c>
      <c r="U257" s="31">
        <f t="shared" si="135"/>
        <v>0</v>
      </c>
      <c r="V257" s="177">
        <f t="shared" si="135"/>
        <v>0</v>
      </c>
      <c r="W257" s="145">
        <f t="shared" si="136"/>
        <v>0</v>
      </c>
      <c r="X257" s="145">
        <f t="shared" si="136"/>
        <v>0</v>
      </c>
      <c r="Y257" s="147">
        <f>I257+U257</f>
        <v>0</v>
      </c>
      <c r="Z257" s="12">
        <f>J257+V257</f>
        <v>0</v>
      </c>
      <c r="AA257" s="144">
        <f t="shared" si="137"/>
        <v>0</v>
      </c>
      <c r="AB257" s="145">
        <f t="shared" si="137"/>
        <v>0</v>
      </c>
      <c r="AC257" s="145" t="s">
        <v>697</v>
      </c>
    </row>
    <row r="258" spans="1:32" ht="107.25" customHeight="1" x14ac:dyDescent="0.2">
      <c r="A258" s="137" t="s">
        <v>415</v>
      </c>
      <c r="B258" s="138" t="s">
        <v>422</v>
      </c>
      <c r="C258" s="6" t="s">
        <v>421</v>
      </c>
      <c r="D258" s="20" t="s">
        <v>631</v>
      </c>
      <c r="E258" s="102" t="s">
        <v>493</v>
      </c>
      <c r="F258" s="3">
        <v>4</v>
      </c>
      <c r="G258" s="355">
        <v>592393130</v>
      </c>
      <c r="H258" s="102" t="s">
        <v>493</v>
      </c>
      <c r="I258" s="31">
        <v>0</v>
      </c>
      <c r="J258" s="33">
        <v>0</v>
      </c>
      <c r="K258" s="430">
        <v>4</v>
      </c>
      <c r="L258" s="498">
        <v>13000000</v>
      </c>
      <c r="M258" s="200">
        <v>0</v>
      </c>
      <c r="N258" s="444">
        <v>0</v>
      </c>
      <c r="O258" s="200">
        <v>0</v>
      </c>
      <c r="P258" s="444">
        <v>0</v>
      </c>
      <c r="Q258" s="200">
        <v>0</v>
      </c>
      <c r="R258" s="444">
        <v>0</v>
      </c>
      <c r="S258" s="200">
        <v>0</v>
      </c>
      <c r="T258" s="444">
        <v>0</v>
      </c>
      <c r="U258" s="31">
        <f t="shared" si="135"/>
        <v>0</v>
      </c>
      <c r="V258" s="177">
        <f t="shared" si="135"/>
        <v>0</v>
      </c>
      <c r="W258" s="145">
        <f t="shared" si="136"/>
        <v>0</v>
      </c>
      <c r="X258" s="145">
        <f t="shared" si="136"/>
        <v>0</v>
      </c>
      <c r="Y258" s="147">
        <f>I258+U258</f>
        <v>0</v>
      </c>
      <c r="Z258" s="12">
        <f>J258+V258</f>
        <v>0</v>
      </c>
      <c r="AA258" s="144">
        <f t="shared" si="137"/>
        <v>0</v>
      </c>
      <c r="AB258" s="145">
        <f t="shared" si="137"/>
        <v>0</v>
      </c>
      <c r="AC258" s="145" t="s">
        <v>697</v>
      </c>
    </row>
    <row r="259" spans="1:32" ht="50.25" customHeight="1" x14ac:dyDescent="0.2">
      <c r="A259" s="137" t="s">
        <v>416</v>
      </c>
      <c r="B259" s="138" t="s">
        <v>424</v>
      </c>
      <c r="C259" s="6" t="s">
        <v>423</v>
      </c>
      <c r="D259" s="6" t="s">
        <v>825</v>
      </c>
      <c r="E259" s="102" t="s">
        <v>446</v>
      </c>
      <c r="F259" s="3">
        <v>20</v>
      </c>
      <c r="G259" s="281">
        <v>407393130</v>
      </c>
      <c r="H259" s="102" t="s">
        <v>446</v>
      </c>
      <c r="I259" s="31">
        <v>0</v>
      </c>
      <c r="J259" s="33">
        <v>0</v>
      </c>
      <c r="K259" s="430">
        <v>4</v>
      </c>
      <c r="L259" s="420">
        <v>0</v>
      </c>
      <c r="M259" s="200">
        <v>0</v>
      </c>
      <c r="N259" s="444">
        <v>0</v>
      </c>
      <c r="O259" s="200">
        <v>0</v>
      </c>
      <c r="P259" s="444">
        <v>0</v>
      </c>
      <c r="Q259" s="200">
        <v>0</v>
      </c>
      <c r="R259" s="444">
        <v>0</v>
      </c>
      <c r="S259" s="200">
        <v>0</v>
      </c>
      <c r="T259" s="444">
        <v>0</v>
      </c>
      <c r="U259" s="31">
        <f t="shared" si="135"/>
        <v>0</v>
      </c>
      <c r="V259" s="177">
        <f t="shared" si="135"/>
        <v>0</v>
      </c>
      <c r="W259" s="145">
        <f t="shared" si="136"/>
        <v>0</v>
      </c>
      <c r="X259" s="145">
        <f t="shared" si="136"/>
        <v>0</v>
      </c>
      <c r="Y259" s="147">
        <f>I259+U259</f>
        <v>0</v>
      </c>
      <c r="Z259" s="12">
        <f>J259+V259</f>
        <v>0</v>
      </c>
      <c r="AA259" s="144">
        <f t="shared" si="137"/>
        <v>0</v>
      </c>
      <c r="AB259" s="145">
        <f t="shared" si="137"/>
        <v>0</v>
      </c>
      <c r="AC259" s="145" t="s">
        <v>697</v>
      </c>
    </row>
    <row r="260" spans="1:32" s="103" customFormat="1" ht="67.5" x14ac:dyDescent="0.2">
      <c r="A260" s="422"/>
      <c r="B260" s="499"/>
      <c r="C260" s="490" t="s">
        <v>846</v>
      </c>
      <c r="D260" s="490" t="s">
        <v>830</v>
      </c>
      <c r="E260" s="500" t="s">
        <v>446</v>
      </c>
      <c r="F260" s="360"/>
      <c r="G260" s="355"/>
      <c r="H260" s="500" t="s">
        <v>446</v>
      </c>
      <c r="I260" s="426"/>
      <c r="J260" s="501"/>
      <c r="K260" s="430">
        <v>10</v>
      </c>
      <c r="L260" s="502">
        <v>981000000</v>
      </c>
      <c r="M260" s="331">
        <v>0</v>
      </c>
      <c r="N260" s="503">
        <v>0</v>
      </c>
      <c r="O260" s="331">
        <v>6</v>
      </c>
      <c r="P260" s="572">
        <v>196200000</v>
      </c>
      <c r="Q260" s="331"/>
      <c r="R260" s="503"/>
      <c r="S260" s="331"/>
      <c r="T260" s="503"/>
      <c r="U260" s="426"/>
      <c r="V260" s="367"/>
      <c r="W260" s="472"/>
      <c r="X260" s="472"/>
      <c r="Y260" s="427"/>
      <c r="Z260" s="461"/>
      <c r="AA260" s="504"/>
      <c r="AB260" s="472"/>
      <c r="AC260" s="472"/>
      <c r="AD260" s="108"/>
    </row>
    <row r="261" spans="1:32" s="103" customFormat="1" ht="67.5" x14ac:dyDescent="0.2">
      <c r="A261" s="422"/>
      <c r="B261" s="499"/>
      <c r="C261" s="490" t="s">
        <v>847</v>
      </c>
      <c r="D261" s="490" t="s">
        <v>831</v>
      </c>
      <c r="E261" s="500" t="s">
        <v>446</v>
      </c>
      <c r="F261" s="360"/>
      <c r="G261" s="355"/>
      <c r="H261" s="500" t="s">
        <v>446</v>
      </c>
      <c r="I261" s="426"/>
      <c r="J261" s="501"/>
      <c r="K261" s="430">
        <v>10</v>
      </c>
      <c r="L261" s="502">
        <v>1079100000</v>
      </c>
      <c r="M261" s="331">
        <v>0</v>
      </c>
      <c r="N261" s="503">
        <v>0</v>
      </c>
      <c r="O261" s="331">
        <v>6</v>
      </c>
      <c r="P261" s="572">
        <v>235387680</v>
      </c>
      <c r="Q261" s="331"/>
      <c r="R261" s="503"/>
      <c r="S261" s="331"/>
      <c r="T261" s="503"/>
      <c r="U261" s="426"/>
      <c r="V261" s="367"/>
      <c r="W261" s="472"/>
      <c r="X261" s="472"/>
      <c r="Y261" s="427"/>
      <c r="Z261" s="461"/>
      <c r="AA261" s="504"/>
      <c r="AB261" s="472"/>
      <c r="AC261" s="472"/>
      <c r="AD261" s="108"/>
    </row>
    <row r="262" spans="1:32" x14ac:dyDescent="0.2">
      <c r="A262" s="646" t="s">
        <v>699</v>
      </c>
      <c r="B262" s="646"/>
      <c r="C262" s="646"/>
      <c r="D262" s="646"/>
      <c r="E262" s="646"/>
      <c r="F262" s="646"/>
      <c r="G262" s="646"/>
      <c r="H262" s="646"/>
      <c r="I262" s="646"/>
      <c r="J262" s="646"/>
      <c r="K262" s="646"/>
      <c r="L262" s="646"/>
      <c r="M262" s="646"/>
      <c r="N262" s="646"/>
      <c r="O262" s="646"/>
      <c r="P262" s="646"/>
      <c r="Q262" s="646"/>
      <c r="R262" s="646"/>
      <c r="S262" s="646"/>
      <c r="T262" s="646"/>
      <c r="U262" s="646"/>
      <c r="V262" s="646"/>
      <c r="W262" s="151">
        <f>AVERAGE(W257:W259)</f>
        <v>0</v>
      </c>
      <c r="X262" s="151">
        <f>AVERAGE(X257:X259)</f>
        <v>0</v>
      </c>
      <c r="Y262" s="152"/>
      <c r="Z262" s="463"/>
      <c r="AA262" s="153"/>
      <c r="AB262" s="151"/>
      <c r="AC262" s="151"/>
    </row>
    <row r="263" spans="1:32" x14ac:dyDescent="0.2">
      <c r="A263" s="647" t="s">
        <v>685</v>
      </c>
      <c r="B263" s="648"/>
      <c r="C263" s="648"/>
      <c r="D263" s="648"/>
      <c r="E263" s="648"/>
      <c r="F263" s="648"/>
      <c r="G263" s="648"/>
      <c r="H263" s="648"/>
      <c r="I263" s="648"/>
      <c r="J263" s="648"/>
      <c r="K263" s="648"/>
      <c r="L263" s="648"/>
      <c r="M263" s="648"/>
      <c r="N263" s="648"/>
      <c r="O263" s="648"/>
      <c r="P263" s="648"/>
      <c r="Q263" s="648"/>
      <c r="R263" s="648"/>
      <c r="S263" s="648"/>
      <c r="T263" s="648"/>
      <c r="U263" s="648"/>
      <c r="V263" s="649"/>
      <c r="W263" s="151" t="str">
        <f t="shared" ref="W263:X263" si="138">IF(W262&lt;=50,"(SR)",IF(W262&lt;=65,"(R)",IF(W262&lt;=75,"(S)",IF(W262&lt;=90,"(T)","(ST)"))))</f>
        <v>(SR)</v>
      </c>
      <c r="X263" s="151" t="str">
        <f t="shared" si="138"/>
        <v>(SR)</v>
      </c>
      <c r="Y263" s="152"/>
      <c r="Z263" s="463"/>
      <c r="AA263" s="155"/>
      <c r="AB263" s="155"/>
      <c r="AC263" s="155"/>
    </row>
    <row r="264" spans="1:32" x14ac:dyDescent="0.2">
      <c r="A264" s="660" t="s">
        <v>700</v>
      </c>
      <c r="B264" s="660"/>
      <c r="C264" s="660"/>
      <c r="D264" s="660"/>
      <c r="E264" s="660"/>
      <c r="F264" s="660"/>
      <c r="G264" s="660"/>
      <c r="H264" s="660"/>
      <c r="I264" s="660"/>
      <c r="J264" s="660"/>
      <c r="K264" s="660"/>
      <c r="L264" s="660"/>
      <c r="M264" s="660"/>
      <c r="N264" s="660"/>
      <c r="O264" s="660"/>
      <c r="P264" s="660"/>
      <c r="Q264" s="660"/>
      <c r="R264" s="660"/>
      <c r="S264" s="660"/>
      <c r="T264" s="660"/>
      <c r="U264" s="660"/>
      <c r="V264" s="660"/>
      <c r="W264" s="183">
        <f>AVERAGE(W248+W249)/2</f>
        <v>0</v>
      </c>
      <c r="X264" s="183">
        <f>AVERAGE(X248+X249)/2</f>
        <v>0.64500697413790786</v>
      </c>
      <c r="Y264" s="184"/>
      <c r="Z264" s="464"/>
      <c r="AA264" s="185"/>
      <c r="AB264" s="183"/>
      <c r="AC264" s="183"/>
    </row>
    <row r="265" spans="1:32" x14ac:dyDescent="0.2">
      <c r="A265" s="661" t="s">
        <v>685</v>
      </c>
      <c r="B265" s="662"/>
      <c r="C265" s="662"/>
      <c r="D265" s="662"/>
      <c r="E265" s="662"/>
      <c r="F265" s="662"/>
      <c r="G265" s="662"/>
      <c r="H265" s="662"/>
      <c r="I265" s="662"/>
      <c r="J265" s="662"/>
      <c r="K265" s="662"/>
      <c r="L265" s="662"/>
      <c r="M265" s="662"/>
      <c r="N265" s="662"/>
      <c r="O265" s="662"/>
      <c r="P265" s="662"/>
      <c r="Q265" s="662"/>
      <c r="R265" s="662"/>
      <c r="S265" s="662"/>
      <c r="T265" s="662"/>
      <c r="U265" s="662"/>
      <c r="V265" s="663"/>
      <c r="W265" s="183" t="str">
        <f t="shared" ref="W265:X265" si="139">IF(W264&lt;=50,"(SR)",IF(W264&lt;=65,"(R)",IF(W264&lt;=75,"(S)",IF(W264&lt;=90,"(T)","(ST)"))))</f>
        <v>(SR)</v>
      </c>
      <c r="X265" s="183" t="str">
        <f t="shared" si="139"/>
        <v>(SR)</v>
      </c>
      <c r="Y265" s="184"/>
      <c r="Z265" s="464"/>
      <c r="AA265" s="187"/>
      <c r="AB265" s="187"/>
      <c r="AC265" s="187"/>
    </row>
    <row r="266" spans="1:32" x14ac:dyDescent="0.2">
      <c r="A266" s="678" t="s">
        <v>701</v>
      </c>
      <c r="B266" s="679"/>
      <c r="C266" s="679"/>
      <c r="D266" s="679"/>
      <c r="E266" s="679"/>
      <c r="F266" s="679"/>
      <c r="G266" s="679"/>
      <c r="H266" s="679"/>
      <c r="I266" s="679"/>
      <c r="J266" s="679"/>
      <c r="K266" s="679"/>
      <c r="L266" s="679"/>
      <c r="M266" s="679"/>
      <c r="N266" s="679"/>
      <c r="O266" s="679"/>
      <c r="P266" s="679"/>
      <c r="Q266" s="679"/>
      <c r="R266" s="679"/>
      <c r="S266" s="679"/>
      <c r="T266" s="679"/>
      <c r="U266" s="679"/>
      <c r="V266" s="680"/>
      <c r="W266" s="219">
        <f>AVERAGE((W168)/1,(W201+W202)/2,(W246+W247)/2,W118,(W15),(W150),(W98),(W76))</f>
        <v>25.011560311798124</v>
      </c>
      <c r="X266" s="219">
        <f>V12/L12*100</f>
        <v>25.040386738790961</v>
      </c>
      <c r="Y266" s="220"/>
      <c r="Z266" s="466"/>
      <c r="AA266" s="219"/>
      <c r="AB266" s="219"/>
      <c r="AC266" s="219"/>
    </row>
    <row r="267" spans="1:32" x14ac:dyDescent="0.2">
      <c r="A267" s="678" t="s">
        <v>698</v>
      </c>
      <c r="B267" s="681"/>
      <c r="C267" s="681"/>
      <c r="D267" s="681"/>
      <c r="E267" s="681"/>
      <c r="F267" s="681"/>
      <c r="G267" s="681"/>
      <c r="H267" s="681"/>
      <c r="I267" s="681"/>
      <c r="J267" s="681"/>
      <c r="K267" s="681"/>
      <c r="L267" s="681"/>
      <c r="M267" s="681"/>
      <c r="N267" s="681"/>
      <c r="O267" s="681"/>
      <c r="P267" s="681"/>
      <c r="Q267" s="681"/>
      <c r="R267" s="681"/>
      <c r="S267" s="681"/>
      <c r="T267" s="681"/>
      <c r="U267" s="681"/>
      <c r="V267" s="682"/>
      <c r="W267" s="222" t="str">
        <f t="shared" ref="W267:X267" si="140">IF(W266&lt;=50,"(SR)",IF(W266&lt;=65,"(R)",IF(W266&lt;=75,"(S)",IF(W266&lt;=90,"(T)","(ST)"))))</f>
        <v>(SR)</v>
      </c>
      <c r="X267" s="223" t="str">
        <f t="shared" si="140"/>
        <v>(SR)</v>
      </c>
      <c r="Y267" s="220"/>
      <c r="Z267" s="466"/>
      <c r="AA267" s="224"/>
      <c r="AB267" s="224"/>
      <c r="AC267" s="224"/>
    </row>
    <row r="268" spans="1:32" x14ac:dyDescent="0.2">
      <c r="X268" s="438"/>
    </row>
    <row r="269" spans="1:32" s="235" customFormat="1" ht="12.75" x14ac:dyDescent="0.25">
      <c r="B269" s="683" t="s">
        <v>741</v>
      </c>
      <c r="C269" s="683"/>
      <c r="D269" s="683"/>
      <c r="E269" s="683"/>
      <c r="F269" s="683"/>
      <c r="G269" s="683"/>
      <c r="H269" s="683"/>
      <c r="I269" s="683"/>
      <c r="J269" s="683"/>
      <c r="K269" s="683"/>
      <c r="L269" s="683"/>
      <c r="M269" s="683"/>
      <c r="N269" s="683"/>
      <c r="O269" s="683"/>
      <c r="P269" s="683"/>
      <c r="Q269" s="683"/>
      <c r="R269" s="683"/>
      <c r="S269" s="683"/>
      <c r="T269" s="683"/>
      <c r="U269" s="683"/>
      <c r="V269" s="683"/>
      <c r="W269" s="683"/>
      <c r="X269" s="683"/>
      <c r="Y269" s="683"/>
      <c r="Z269" s="683"/>
      <c r="AA269" s="683"/>
      <c r="AB269" s="683"/>
      <c r="AC269" s="683"/>
      <c r="AD269" s="683"/>
      <c r="AE269" s="683"/>
      <c r="AF269" s="228"/>
    </row>
    <row r="270" spans="1:32" s="235" customFormat="1" ht="12.75" x14ac:dyDescent="0.25">
      <c r="B270" s="683" t="s">
        <v>740</v>
      </c>
      <c r="C270" s="683"/>
      <c r="D270" s="683"/>
      <c r="E270" s="683"/>
      <c r="F270" s="683"/>
      <c r="G270" s="683"/>
      <c r="H270" s="683"/>
      <c r="I270" s="683"/>
      <c r="J270" s="683"/>
      <c r="K270" s="683"/>
      <c r="L270" s="683"/>
      <c r="M270" s="683"/>
      <c r="N270" s="683"/>
      <c r="O270" s="683"/>
      <c r="P270" s="683"/>
      <c r="Q270" s="683"/>
      <c r="R270" s="683"/>
      <c r="S270" s="683"/>
      <c r="T270" s="683"/>
      <c r="U270" s="683"/>
      <c r="V270" s="683"/>
      <c r="W270" s="683"/>
      <c r="X270" s="683"/>
      <c r="Y270" s="683"/>
      <c r="Z270" s="683"/>
      <c r="AA270" s="683"/>
      <c r="AB270" s="683"/>
      <c r="AC270" s="683"/>
      <c r="AD270" s="683"/>
      <c r="AE270" s="683"/>
      <c r="AF270" s="228"/>
    </row>
    <row r="271" spans="1:32" s="235" customFormat="1" ht="12.75" x14ac:dyDescent="0.25">
      <c r="B271" s="683" t="s">
        <v>725</v>
      </c>
      <c r="C271" s="683"/>
      <c r="D271" s="683"/>
      <c r="E271" s="683"/>
      <c r="F271" s="683"/>
      <c r="G271" s="683"/>
      <c r="H271" s="683"/>
      <c r="I271" s="683"/>
      <c r="J271" s="683"/>
      <c r="K271" s="683"/>
      <c r="L271" s="683"/>
      <c r="M271" s="683"/>
      <c r="N271" s="683"/>
      <c r="O271" s="683"/>
      <c r="P271" s="683"/>
      <c r="Q271" s="683"/>
      <c r="R271" s="683"/>
      <c r="S271" s="683"/>
      <c r="T271" s="683"/>
      <c r="U271" s="683"/>
      <c r="V271" s="683"/>
      <c r="W271" s="683"/>
      <c r="X271" s="683"/>
      <c r="Y271" s="683"/>
      <c r="Z271" s="683"/>
      <c r="AA271" s="683"/>
      <c r="AB271" s="683"/>
      <c r="AC271" s="683"/>
      <c r="AD271" s="683"/>
      <c r="AE271" s="683"/>
      <c r="AF271" s="228"/>
    </row>
    <row r="272" spans="1:32" s="235" customFormat="1" ht="12.75" x14ac:dyDescent="0.25">
      <c r="B272" s="683" t="s">
        <v>726</v>
      </c>
      <c r="C272" s="683"/>
      <c r="D272" s="683"/>
      <c r="E272" s="683"/>
      <c r="F272" s="683"/>
      <c r="G272" s="683"/>
      <c r="H272" s="683"/>
      <c r="I272" s="683"/>
      <c r="J272" s="683"/>
      <c r="K272" s="683"/>
      <c r="L272" s="683"/>
      <c r="M272" s="683"/>
      <c r="N272" s="683"/>
      <c r="O272" s="683"/>
      <c r="P272" s="683"/>
      <c r="Q272" s="683"/>
      <c r="R272" s="683"/>
      <c r="S272" s="683"/>
      <c r="T272" s="683"/>
      <c r="U272" s="683"/>
      <c r="V272" s="683"/>
      <c r="W272" s="683"/>
      <c r="X272" s="683"/>
      <c r="Y272" s="683"/>
      <c r="Z272" s="683"/>
      <c r="AA272" s="683"/>
      <c r="AB272" s="683"/>
      <c r="AC272" s="683"/>
      <c r="AD272" s="683"/>
      <c r="AE272" s="683"/>
      <c r="AF272" s="228"/>
    </row>
    <row r="273" spans="2:32" s="235" customFormat="1" ht="12.75" x14ac:dyDescent="0.25">
      <c r="B273" s="236"/>
      <c r="D273" s="238"/>
      <c r="E273" s="238"/>
      <c r="F273" s="247"/>
      <c r="K273" s="428"/>
      <c r="N273" s="448"/>
      <c r="P273" s="448"/>
      <c r="R273" s="448"/>
      <c r="T273" s="448"/>
      <c r="V273" s="448"/>
      <c r="X273" s="437"/>
      <c r="Z273" s="448"/>
      <c r="AD273" s="247"/>
    </row>
    <row r="274" spans="2:32" s="235" customFormat="1" ht="12.75" x14ac:dyDescent="0.25">
      <c r="B274" s="235" t="s">
        <v>727</v>
      </c>
      <c r="D274" s="238"/>
      <c r="E274" s="238"/>
      <c r="F274" s="247"/>
      <c r="K274" s="428"/>
      <c r="N274" s="448"/>
      <c r="P274" s="448"/>
      <c r="R274" s="448"/>
      <c r="S274" s="684" t="s">
        <v>728</v>
      </c>
      <c r="T274" s="684"/>
      <c r="U274" s="684"/>
      <c r="V274" s="684"/>
      <c r="W274" s="439">
        <f>AVERAGE((W246+W247)/2,(W201+W202)/2,(W168)/1)</f>
        <v>33.364160831461668</v>
      </c>
      <c r="X274" s="439"/>
      <c r="Y274" s="238"/>
      <c r="Z274" s="467"/>
      <c r="AC274" s="250" t="s">
        <v>729</v>
      </c>
      <c r="AD274" s="247"/>
    </row>
    <row r="275" spans="2:32" s="235" customFormat="1" ht="12.75" x14ac:dyDescent="0.25">
      <c r="B275" s="235" t="s">
        <v>730</v>
      </c>
      <c r="D275" s="238"/>
      <c r="E275" s="238"/>
      <c r="F275" s="247"/>
      <c r="K275" s="429"/>
      <c r="L275" s="236"/>
      <c r="M275" s="236"/>
      <c r="N275" s="450"/>
      <c r="O275" s="236"/>
      <c r="P275" s="450"/>
      <c r="Q275" s="236"/>
      <c r="R275" s="687" t="s">
        <v>782</v>
      </c>
      <c r="S275" s="687"/>
      <c r="T275" s="687"/>
      <c r="U275" s="687"/>
      <c r="V275" s="687"/>
      <c r="W275" s="687"/>
      <c r="Y275" s="238"/>
      <c r="Z275" s="467"/>
      <c r="AA275" s="687" t="s">
        <v>731</v>
      </c>
      <c r="AB275" s="687"/>
      <c r="AC275" s="687"/>
      <c r="AD275" s="247"/>
    </row>
    <row r="276" spans="2:32" s="235" customFormat="1" ht="15" customHeight="1" x14ac:dyDescent="0.25">
      <c r="D276" s="238"/>
      <c r="E276" s="238"/>
      <c r="F276" s="247"/>
      <c r="K276" s="428"/>
      <c r="N276" s="448"/>
      <c r="P276" s="448"/>
      <c r="R276" s="448"/>
      <c r="T276" s="448"/>
      <c r="V276" s="448"/>
      <c r="Y276" s="238"/>
      <c r="Z276" s="467"/>
      <c r="AD276" s="241"/>
      <c r="AE276" s="250"/>
      <c r="AF276" s="250"/>
    </row>
    <row r="277" spans="2:32" s="235" customFormat="1" ht="14.45" customHeight="1" x14ac:dyDescent="0.25">
      <c r="D277" s="238"/>
      <c r="E277" s="238"/>
      <c r="F277" s="247"/>
      <c r="K277" s="428"/>
      <c r="N277" s="448"/>
      <c r="P277" s="448"/>
      <c r="R277" s="684" t="s">
        <v>764</v>
      </c>
      <c r="S277" s="684"/>
      <c r="T277" s="684"/>
      <c r="U277" s="684"/>
      <c r="V277" s="684"/>
      <c r="W277" s="684"/>
      <c r="X277" s="243"/>
      <c r="Y277" s="238"/>
      <c r="Z277" s="467"/>
      <c r="AC277" s="250" t="s">
        <v>733</v>
      </c>
      <c r="AD277" s="241"/>
      <c r="AE277" s="250"/>
      <c r="AF277" s="250"/>
    </row>
    <row r="278" spans="2:32" s="235" customFormat="1" ht="12.75" x14ac:dyDescent="0.25">
      <c r="D278" s="238"/>
      <c r="E278" s="238"/>
      <c r="F278" s="247"/>
      <c r="K278" s="428"/>
      <c r="N278" s="448"/>
      <c r="P278" s="448"/>
      <c r="R278" s="685" t="s">
        <v>765</v>
      </c>
      <c r="S278" s="685"/>
      <c r="T278" s="685"/>
      <c r="U278" s="685"/>
      <c r="V278" s="685"/>
      <c r="W278" s="685"/>
      <c r="X278" s="244"/>
      <c r="Y278" s="238"/>
      <c r="Z278" s="467"/>
      <c r="AC278" s="250" t="s">
        <v>734</v>
      </c>
      <c r="AD278" s="241"/>
      <c r="AE278" s="250"/>
      <c r="AF278" s="250"/>
    </row>
    <row r="279" spans="2:32" s="235" customFormat="1" ht="12.75" x14ac:dyDescent="0.25">
      <c r="D279" s="238"/>
      <c r="E279" s="238"/>
      <c r="F279" s="247"/>
      <c r="K279" s="428"/>
      <c r="N279" s="448"/>
      <c r="P279" s="448"/>
      <c r="R279" s="448"/>
      <c r="S279" s="684" t="s">
        <v>766</v>
      </c>
      <c r="T279" s="684"/>
      <c r="U279" s="684"/>
      <c r="V279" s="684"/>
      <c r="X279" s="246"/>
      <c r="Y279" s="246"/>
      <c r="Z279" s="468"/>
      <c r="AC279" s="245"/>
      <c r="AD279" s="247"/>
      <c r="AE279" s="246"/>
      <c r="AF279" s="246"/>
    </row>
    <row r="280" spans="2:32" s="235" customFormat="1" ht="12.75" x14ac:dyDescent="0.25">
      <c r="D280" s="238"/>
      <c r="E280" s="238"/>
      <c r="F280" s="247"/>
      <c r="K280" s="428"/>
      <c r="N280" s="448"/>
      <c r="P280" s="448"/>
      <c r="R280" s="448"/>
      <c r="S280" s="247"/>
      <c r="T280" s="449"/>
      <c r="V280" s="448"/>
      <c r="X280" s="238"/>
      <c r="Y280" s="238"/>
      <c r="Z280" s="467"/>
      <c r="AC280" s="247"/>
      <c r="AD280" s="247"/>
      <c r="AE280" s="238"/>
      <c r="AF280" s="238"/>
    </row>
    <row r="281" spans="2:32" s="235" customFormat="1" ht="12.75" x14ac:dyDescent="0.25">
      <c r="D281" s="238"/>
      <c r="E281" s="238"/>
      <c r="F281" s="247"/>
      <c r="K281" s="429"/>
      <c r="L281" s="236"/>
      <c r="M281" s="236"/>
      <c r="N281" s="450"/>
      <c r="O281" s="236"/>
      <c r="P281" s="450"/>
      <c r="Q281" s="236"/>
      <c r="R281" s="448"/>
      <c r="S281" s="247"/>
      <c r="T281" s="449"/>
      <c r="V281" s="448"/>
      <c r="X281" s="238"/>
      <c r="Y281" s="238"/>
      <c r="Z281" s="467"/>
      <c r="AC281" s="247"/>
      <c r="AD281" s="247"/>
      <c r="AE281" s="238"/>
      <c r="AF281" s="238"/>
    </row>
    <row r="282" spans="2:32" s="235" customFormat="1" ht="12.75" x14ac:dyDescent="0.25">
      <c r="D282" s="238"/>
      <c r="E282" s="238"/>
      <c r="F282" s="247"/>
      <c r="K282" s="428"/>
      <c r="N282" s="448"/>
      <c r="P282" s="448"/>
      <c r="R282" s="450"/>
      <c r="T282" s="450"/>
      <c r="U282" s="236"/>
      <c r="V282" s="450"/>
      <c r="Z282" s="448"/>
      <c r="AC282" s="248" t="s">
        <v>735</v>
      </c>
      <c r="AD282" s="338"/>
      <c r="AE282" s="248"/>
      <c r="AF282" s="248"/>
    </row>
    <row r="284" spans="2:32" x14ac:dyDescent="0.2">
      <c r="R284" s="686" t="s">
        <v>767</v>
      </c>
      <c r="S284" s="686"/>
      <c r="T284" s="686"/>
      <c r="U284" s="686"/>
      <c r="V284" s="686"/>
      <c r="W284" s="686"/>
    </row>
    <row r="285" spans="2:32" x14ac:dyDescent="0.2">
      <c r="R285" s="686" t="s">
        <v>768</v>
      </c>
      <c r="S285" s="686"/>
      <c r="T285" s="686"/>
      <c r="U285" s="686"/>
      <c r="V285" s="686"/>
      <c r="W285" s="686"/>
    </row>
    <row r="286" spans="2:32" x14ac:dyDescent="0.2">
      <c r="R286" s="686" t="s">
        <v>769</v>
      </c>
      <c r="S286" s="686"/>
      <c r="T286" s="686"/>
      <c r="U286" s="686"/>
      <c r="V286" s="686"/>
      <c r="W286" s="686"/>
    </row>
  </sheetData>
  <mergeCells count="202">
    <mergeCell ref="R277:W277"/>
    <mergeCell ref="R278:W278"/>
    <mergeCell ref="S279:V279"/>
    <mergeCell ref="R284:W284"/>
    <mergeCell ref="R285:W285"/>
    <mergeCell ref="R286:W286"/>
    <mergeCell ref="B270:AE270"/>
    <mergeCell ref="B271:AE271"/>
    <mergeCell ref="B272:AE272"/>
    <mergeCell ref="S274:V274"/>
    <mergeCell ref="R275:W275"/>
    <mergeCell ref="AA275:AC275"/>
    <mergeCell ref="A263:V263"/>
    <mergeCell ref="A264:V264"/>
    <mergeCell ref="A265:V265"/>
    <mergeCell ref="A266:V266"/>
    <mergeCell ref="A267:V267"/>
    <mergeCell ref="B269:AE269"/>
    <mergeCell ref="A254:V254"/>
    <mergeCell ref="A255:V255"/>
    <mergeCell ref="A262:V262"/>
    <mergeCell ref="A245:V245"/>
    <mergeCell ref="A246:A247"/>
    <mergeCell ref="B246:B247"/>
    <mergeCell ref="C246:C247"/>
    <mergeCell ref="A248:A249"/>
    <mergeCell ref="B248:B249"/>
    <mergeCell ref="C248:C249"/>
    <mergeCell ref="A222:V222"/>
    <mergeCell ref="A235:V235"/>
    <mergeCell ref="A236:V236"/>
    <mergeCell ref="A242:V242"/>
    <mergeCell ref="A243:V243"/>
    <mergeCell ref="A244:V244"/>
    <mergeCell ref="A212:A213"/>
    <mergeCell ref="B212:B213"/>
    <mergeCell ref="C212:C213"/>
    <mergeCell ref="A214:V214"/>
    <mergeCell ref="A215:V215"/>
    <mergeCell ref="A221:V221"/>
    <mergeCell ref="A203:A204"/>
    <mergeCell ref="B203:B204"/>
    <mergeCell ref="C203:C204"/>
    <mergeCell ref="A209:A210"/>
    <mergeCell ref="B209:B210"/>
    <mergeCell ref="C209:C210"/>
    <mergeCell ref="A197:V197"/>
    <mergeCell ref="A198:V198"/>
    <mergeCell ref="A199:V199"/>
    <mergeCell ref="A200:V200"/>
    <mergeCell ref="A201:A202"/>
    <mergeCell ref="B201:B202"/>
    <mergeCell ref="C201:C202"/>
    <mergeCell ref="A187:V187"/>
    <mergeCell ref="A188:A189"/>
    <mergeCell ref="B188:B189"/>
    <mergeCell ref="C188:C189"/>
    <mergeCell ref="A192:A193"/>
    <mergeCell ref="B192:B193"/>
    <mergeCell ref="C192:C193"/>
    <mergeCell ref="A165:V165"/>
    <mergeCell ref="A166:V166"/>
    <mergeCell ref="A168:A169"/>
    <mergeCell ref="B168:B169"/>
    <mergeCell ref="C168:C169"/>
    <mergeCell ref="A186:V186"/>
    <mergeCell ref="A154:V154"/>
    <mergeCell ref="A155:V155"/>
    <mergeCell ref="A158:V158"/>
    <mergeCell ref="A159:V159"/>
    <mergeCell ref="A163:V163"/>
    <mergeCell ref="A164:V164"/>
    <mergeCell ref="A139:V139"/>
    <mergeCell ref="A140:V140"/>
    <mergeCell ref="A146:V146"/>
    <mergeCell ref="A147:V147"/>
    <mergeCell ref="A148:V148"/>
    <mergeCell ref="A149:V149"/>
    <mergeCell ref="A131:V131"/>
    <mergeCell ref="A132:V132"/>
    <mergeCell ref="A133:V133"/>
    <mergeCell ref="A134:A135"/>
    <mergeCell ref="B134:B135"/>
    <mergeCell ref="C134:C135"/>
    <mergeCell ref="A117:V117"/>
    <mergeCell ref="A122:V122"/>
    <mergeCell ref="A123:V123"/>
    <mergeCell ref="A124:V124"/>
    <mergeCell ref="A125:V125"/>
    <mergeCell ref="A130:V130"/>
    <mergeCell ref="A103:V103"/>
    <mergeCell ref="A107:V107"/>
    <mergeCell ref="A108:V108"/>
    <mergeCell ref="A114:V114"/>
    <mergeCell ref="A115:V115"/>
    <mergeCell ref="A116:V116"/>
    <mergeCell ref="A89:V89"/>
    <mergeCell ref="A94:V94"/>
    <mergeCell ref="A95:V95"/>
    <mergeCell ref="A96:V96"/>
    <mergeCell ref="A97:V97"/>
    <mergeCell ref="A102:V102"/>
    <mergeCell ref="Z76:Z77"/>
    <mergeCell ref="AA76:AA77"/>
    <mergeCell ref="AB76:AB77"/>
    <mergeCell ref="A83:V83"/>
    <mergeCell ref="A84:V84"/>
    <mergeCell ref="A88:V88"/>
    <mergeCell ref="N76:N77"/>
    <mergeCell ref="P76:P77"/>
    <mergeCell ref="R76:R77"/>
    <mergeCell ref="T76:T77"/>
    <mergeCell ref="V76:V77"/>
    <mergeCell ref="X76:X77"/>
    <mergeCell ref="A72:V72"/>
    <mergeCell ref="A73:V73"/>
    <mergeCell ref="A74:V74"/>
    <mergeCell ref="A75:V75"/>
    <mergeCell ref="A76:A77"/>
    <mergeCell ref="B76:B77"/>
    <mergeCell ref="C76:C77"/>
    <mergeCell ref="G76:G77"/>
    <mergeCell ref="J76:J77"/>
    <mergeCell ref="L76:L77"/>
    <mergeCell ref="A51:V51"/>
    <mergeCell ref="A58:V58"/>
    <mergeCell ref="A59:V59"/>
    <mergeCell ref="A64:V64"/>
    <mergeCell ref="A65:V65"/>
    <mergeCell ref="A29:V29"/>
    <mergeCell ref="A30:V30"/>
    <mergeCell ref="A33:V33"/>
    <mergeCell ref="A34:V34"/>
    <mergeCell ref="A41:V41"/>
    <mergeCell ref="A42:V42"/>
    <mergeCell ref="A23:V23"/>
    <mergeCell ref="A24:V24"/>
    <mergeCell ref="L18:L20"/>
    <mergeCell ref="N18:N20"/>
    <mergeCell ref="P18:P20"/>
    <mergeCell ref="R18:R20"/>
    <mergeCell ref="T18:T20"/>
    <mergeCell ref="V18:V20"/>
    <mergeCell ref="A50:V50"/>
    <mergeCell ref="A18:A20"/>
    <mergeCell ref="B18:B20"/>
    <mergeCell ref="C18:C20"/>
    <mergeCell ref="G18:G20"/>
    <mergeCell ref="J18:J20"/>
    <mergeCell ref="X18:X20"/>
    <mergeCell ref="Z18:Z20"/>
    <mergeCell ref="AB18:AB20"/>
    <mergeCell ref="AC18:AC20"/>
    <mergeCell ref="B14:B17"/>
    <mergeCell ref="C14:C17"/>
    <mergeCell ref="G14:G17"/>
    <mergeCell ref="J14:J17"/>
    <mergeCell ref="L14:L17"/>
    <mergeCell ref="N14:N17"/>
    <mergeCell ref="P14:P17"/>
    <mergeCell ref="R14:R17"/>
    <mergeCell ref="T14:T17"/>
    <mergeCell ref="V14:V17"/>
    <mergeCell ref="X14:X17"/>
    <mergeCell ref="Z14:Z17"/>
    <mergeCell ref="AB14:AB17"/>
    <mergeCell ref="AC14:AC17"/>
    <mergeCell ref="Q11:R11"/>
    <mergeCell ref="S11:T11"/>
    <mergeCell ref="U11:V11"/>
    <mergeCell ref="W11:X11"/>
    <mergeCell ref="Y11:Z11"/>
    <mergeCell ref="AA11:AB11"/>
    <mergeCell ref="D11:E11"/>
    <mergeCell ref="F11:G11"/>
    <mergeCell ref="H11:J11"/>
    <mergeCell ref="K11:L11"/>
    <mergeCell ref="M11:N11"/>
    <mergeCell ref="O11:P11"/>
    <mergeCell ref="A8:A10"/>
    <mergeCell ref="B8:B10"/>
    <mergeCell ref="C8:C10"/>
    <mergeCell ref="D8:E9"/>
    <mergeCell ref="F8:G9"/>
    <mergeCell ref="H8:J9"/>
    <mergeCell ref="A1:AC1"/>
    <mergeCell ref="A2:AC2"/>
    <mergeCell ref="A3:AC3"/>
    <mergeCell ref="A4:AC4"/>
    <mergeCell ref="A5:AC5"/>
    <mergeCell ref="A6:AC6"/>
    <mergeCell ref="AC8:AC10"/>
    <mergeCell ref="M9:N9"/>
    <mergeCell ref="O9:P9"/>
    <mergeCell ref="Q9:R9"/>
    <mergeCell ref="S9:T9"/>
    <mergeCell ref="K8:L9"/>
    <mergeCell ref="M8:T8"/>
    <mergeCell ref="U8:V9"/>
    <mergeCell ref="W8:X9"/>
    <mergeCell ref="Y8:Z9"/>
    <mergeCell ref="AA8:AB9"/>
  </mergeCells>
  <phoneticPr fontId="29" type="noConversion"/>
  <printOptions horizontalCentered="1"/>
  <pageMargins left="0" right="0" top="0" bottom="0" header="0.31496062992125984" footer="0.31496062992125984"/>
  <pageSetup paperSize="8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C2204-9D6D-47B7-989E-A2E00C4F78CA}">
  <dimension ref="A1"/>
  <sheetViews>
    <sheetView workbookViewId="0">
      <selection activeCell="I11" sqref="I1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6B134-B72D-4DB4-BABE-16A6F24ED3FB}">
  <dimension ref="A1:J12"/>
  <sheetViews>
    <sheetView zoomScale="85" zoomScaleNormal="85" workbookViewId="0">
      <selection activeCell="L8" sqref="L8"/>
    </sheetView>
  </sheetViews>
  <sheetFormatPr defaultRowHeight="15" x14ac:dyDescent="0.25"/>
  <cols>
    <col min="1" max="1" width="4.140625" bestFit="1" customWidth="1"/>
    <col min="2" max="2" width="23.7109375" customWidth="1"/>
    <col min="3" max="3" width="18.28515625" customWidth="1"/>
    <col min="4" max="4" width="10.85546875" bestFit="1" customWidth="1"/>
    <col min="5" max="5" width="14.5703125" customWidth="1"/>
    <col min="6" max="6" width="10.42578125" bestFit="1" customWidth="1"/>
    <col min="7" max="7" width="11" bestFit="1" customWidth="1"/>
    <col min="8" max="8" width="11.7109375" bestFit="1" customWidth="1"/>
    <col min="9" max="9" width="11.5703125" bestFit="1" customWidth="1"/>
    <col min="10" max="10" width="14.42578125" customWidth="1"/>
  </cols>
  <sheetData>
    <row r="1" spans="1:10" x14ac:dyDescent="0.25">
      <c r="A1" s="694" t="s">
        <v>780</v>
      </c>
      <c r="B1" s="694"/>
      <c r="C1" s="694"/>
      <c r="D1" s="694"/>
      <c r="E1" s="694"/>
      <c r="F1" s="694"/>
      <c r="G1" s="694"/>
      <c r="H1" s="694"/>
      <c r="I1" s="694"/>
      <c r="J1" s="694"/>
    </row>
    <row r="2" spans="1:10" x14ac:dyDescent="0.25">
      <c r="A2" s="694" t="s">
        <v>781</v>
      </c>
      <c r="B2" s="694"/>
      <c r="C2" s="694"/>
      <c r="D2" s="694"/>
      <c r="E2" s="694"/>
      <c r="F2" s="694"/>
      <c r="G2" s="694"/>
      <c r="H2" s="694"/>
      <c r="I2" s="694"/>
      <c r="J2" s="694"/>
    </row>
    <row r="4" spans="1:10" ht="45" customHeight="1" x14ac:dyDescent="0.25">
      <c r="A4" s="693" t="s">
        <v>773</v>
      </c>
      <c r="B4" s="695" t="s">
        <v>703</v>
      </c>
      <c r="C4" s="695" t="s">
        <v>704</v>
      </c>
      <c r="D4" s="693" t="s">
        <v>7</v>
      </c>
      <c r="E4" s="695" t="s">
        <v>774</v>
      </c>
      <c r="F4" s="693" t="s">
        <v>775</v>
      </c>
      <c r="G4" s="693"/>
      <c r="H4" s="693"/>
      <c r="I4" s="693"/>
      <c r="J4" s="693" t="s">
        <v>2</v>
      </c>
    </row>
    <row r="5" spans="1:10" x14ac:dyDescent="0.25">
      <c r="A5" s="693"/>
      <c r="B5" s="695"/>
      <c r="C5" s="695"/>
      <c r="D5" s="693"/>
      <c r="E5" s="695"/>
      <c r="F5" s="403" t="s">
        <v>776</v>
      </c>
      <c r="G5" s="403" t="s">
        <v>777</v>
      </c>
      <c r="H5" s="403" t="s">
        <v>778</v>
      </c>
      <c r="I5" s="403" t="s">
        <v>779</v>
      </c>
      <c r="J5" s="693"/>
    </row>
    <row r="6" spans="1:10" s="405" customFormat="1" x14ac:dyDescent="0.25">
      <c r="A6" s="404">
        <v>1</v>
      </c>
      <c r="B6" s="404">
        <v>2</v>
      </c>
      <c r="C6" s="404">
        <v>3</v>
      </c>
      <c r="D6" s="404">
        <v>4</v>
      </c>
      <c r="E6" s="404">
        <v>5</v>
      </c>
      <c r="F6" s="404">
        <v>6</v>
      </c>
      <c r="G6" s="404">
        <v>7</v>
      </c>
      <c r="H6" s="404">
        <v>8</v>
      </c>
      <c r="I6" s="404">
        <v>9</v>
      </c>
      <c r="J6" s="404">
        <v>10</v>
      </c>
    </row>
    <row r="7" spans="1:10" ht="30" x14ac:dyDescent="0.25">
      <c r="A7" s="401">
        <v>1</v>
      </c>
      <c r="B7" s="263" t="s">
        <v>784</v>
      </c>
      <c r="C7" s="341" t="s">
        <v>788</v>
      </c>
      <c r="D7" s="268" t="s">
        <v>749</v>
      </c>
      <c r="E7" s="269"/>
      <c r="F7" s="401"/>
      <c r="G7" s="401"/>
      <c r="H7" s="401"/>
      <c r="I7" s="487"/>
      <c r="J7" s="402"/>
    </row>
    <row r="8" spans="1:10" ht="105" x14ac:dyDescent="0.25">
      <c r="A8" s="401">
        <v>2</v>
      </c>
      <c r="B8" s="263" t="s">
        <v>785</v>
      </c>
      <c r="C8" s="341" t="s">
        <v>789</v>
      </c>
      <c r="D8" s="268" t="s">
        <v>749</v>
      </c>
      <c r="E8" s="483"/>
      <c r="F8" s="478"/>
      <c r="G8" s="478"/>
      <c r="H8" s="478"/>
      <c r="I8" s="484"/>
      <c r="J8" s="402"/>
    </row>
    <row r="9" spans="1:10" ht="60" x14ac:dyDescent="0.25">
      <c r="A9" s="690">
        <v>3</v>
      </c>
      <c r="B9" s="688" t="s">
        <v>786</v>
      </c>
      <c r="C9" s="341" t="s">
        <v>790</v>
      </c>
      <c r="D9" s="480" t="s">
        <v>749</v>
      </c>
      <c r="E9" s="485"/>
      <c r="F9" s="401"/>
      <c r="G9" s="401"/>
      <c r="H9" s="401"/>
      <c r="I9" s="486"/>
      <c r="J9" s="481"/>
    </row>
    <row r="10" spans="1:10" ht="60" x14ac:dyDescent="0.25">
      <c r="A10" s="691"/>
      <c r="B10" s="689"/>
      <c r="C10" s="341" t="s">
        <v>791</v>
      </c>
      <c r="D10" s="480" t="s">
        <v>749</v>
      </c>
      <c r="E10" s="479"/>
      <c r="F10" s="401"/>
      <c r="G10" s="401"/>
      <c r="H10" s="401"/>
      <c r="I10" s="477"/>
      <c r="J10" s="481"/>
    </row>
    <row r="11" spans="1:10" ht="60" x14ac:dyDescent="0.25">
      <c r="A11" s="692"/>
      <c r="B11" s="689"/>
      <c r="C11" s="341" t="s">
        <v>792</v>
      </c>
      <c r="D11" s="480" t="s">
        <v>749</v>
      </c>
      <c r="E11" s="488"/>
      <c r="F11" s="401"/>
      <c r="G11" s="401"/>
      <c r="H11" s="401"/>
      <c r="I11" s="488"/>
      <c r="J11" s="482"/>
    </row>
    <row r="12" spans="1:10" ht="60" x14ac:dyDescent="0.25">
      <c r="A12" s="476">
        <v>4</v>
      </c>
      <c r="B12" s="475" t="s">
        <v>787</v>
      </c>
      <c r="C12" s="475" t="s">
        <v>793</v>
      </c>
      <c r="D12" s="480" t="s">
        <v>749</v>
      </c>
      <c r="E12" s="485"/>
      <c r="F12" s="476"/>
      <c r="G12" s="476"/>
      <c r="H12" s="476"/>
      <c r="I12" s="486"/>
      <c r="J12" s="481"/>
    </row>
  </sheetData>
  <mergeCells count="11">
    <mergeCell ref="B9:B11"/>
    <mergeCell ref="A9:A11"/>
    <mergeCell ref="J4:J5"/>
    <mergeCell ref="A1:J1"/>
    <mergeCell ref="A2:J2"/>
    <mergeCell ref="F4:I4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70A88-61D4-4E2B-815B-C0A0FF7BD0E3}">
  <dimension ref="A1:AU300"/>
  <sheetViews>
    <sheetView topLeftCell="A13" zoomScale="80" zoomScaleNormal="80" zoomScaleSheetLayoutView="85" workbookViewId="0">
      <pane xSplit="3" ySplit="5" topLeftCell="L51" activePane="bottomRight" state="frozen"/>
      <selection activeCell="A13" sqref="A13"/>
      <selection pane="topRight" activeCell="D13" sqref="D13"/>
      <selection pane="bottomLeft" activeCell="A18" sqref="A18"/>
      <selection pane="bottomRight" activeCell="P56" sqref="P56"/>
    </sheetView>
  </sheetViews>
  <sheetFormatPr defaultRowHeight="11.25" x14ac:dyDescent="0.2"/>
  <cols>
    <col min="1" max="1" width="4.85546875" style="225" customWidth="1"/>
    <col min="2" max="2" width="24" style="103" bestFit="1" customWidth="1"/>
    <col min="3" max="3" width="25.42578125" style="104" customWidth="1"/>
    <col min="4" max="4" width="25" style="293" customWidth="1"/>
    <col min="5" max="5" width="12.28515625" style="106" customWidth="1"/>
    <col min="6" max="6" width="16.5703125" style="106" customWidth="1"/>
    <col min="7" max="7" width="16.85546875" style="293" customWidth="1"/>
    <col min="8" max="8" width="10.28515625" style="108" customWidth="1"/>
    <col min="9" max="9" width="8.85546875" style="108" customWidth="1"/>
    <col min="10" max="10" width="15.85546875" style="109" customWidth="1"/>
    <col min="11" max="11" width="8.7109375" style="108" customWidth="1"/>
    <col min="12" max="12" width="16.42578125" style="110" customWidth="1"/>
    <col min="13" max="13" width="8.7109375" style="108" customWidth="1"/>
    <col min="14" max="14" width="13.5703125" style="103" customWidth="1"/>
    <col min="15" max="15" width="9.5703125" style="106" customWidth="1"/>
    <col min="16" max="16" width="15.85546875" style="105" bestFit="1" customWidth="1"/>
    <col min="17" max="17" width="15.42578125" style="106" customWidth="1"/>
    <col min="18" max="18" width="14.85546875" style="105" customWidth="1"/>
    <col min="19" max="19" width="8" style="106" customWidth="1"/>
    <col min="20" max="20" width="13.85546875" style="105" customWidth="1"/>
    <col min="21" max="21" width="8.42578125" style="105" customWidth="1"/>
    <col min="22" max="22" width="17.140625" style="105" customWidth="1"/>
    <col min="23" max="23" width="11.85546875" style="111" customWidth="1"/>
    <col min="24" max="24" width="11.5703125" style="103" customWidth="1"/>
    <col min="25" max="25" width="8.5703125" style="103" customWidth="1"/>
    <col min="26" max="26" width="15.85546875" style="103" customWidth="1"/>
    <col min="27" max="29" width="13.140625" style="103" customWidth="1"/>
    <col min="30" max="30" width="15.5703125" style="105" customWidth="1"/>
    <col min="31" max="31" width="9.140625" style="105"/>
    <col min="32" max="32" width="16.7109375" style="105" customWidth="1"/>
    <col min="33" max="33" width="22.28515625" style="105" customWidth="1"/>
    <col min="34" max="170" width="9.140625" style="105"/>
    <col min="171" max="171" width="3.5703125" style="105" customWidth="1"/>
    <col min="172" max="175" width="2.5703125" style="105" customWidth="1"/>
    <col min="176" max="176" width="25.5703125" style="105" customWidth="1"/>
    <col min="177" max="177" width="30.5703125" style="105" customWidth="1"/>
    <col min="178" max="178" width="6.5703125" style="105" customWidth="1"/>
    <col min="179" max="179" width="5.5703125" style="105" customWidth="1"/>
    <col min="180" max="180" width="9.5703125" style="105" customWidth="1"/>
    <col min="181" max="181" width="5.5703125" style="105" customWidth="1"/>
    <col min="182" max="182" width="8.5703125" style="105" customWidth="1"/>
    <col min="183" max="183" width="5.5703125" style="105" customWidth="1"/>
    <col min="184" max="184" width="8.5703125" style="105" customWidth="1"/>
    <col min="185" max="185" width="3.5703125" style="105" customWidth="1"/>
    <col min="186" max="186" width="7.28515625" style="105" customWidth="1"/>
    <col min="187" max="187" width="3.5703125" style="105" customWidth="1"/>
    <col min="188" max="188" width="7.28515625" style="105" customWidth="1"/>
    <col min="189" max="189" width="3.5703125" style="105" customWidth="1"/>
    <col min="190" max="190" width="7.42578125" style="105" customWidth="1"/>
    <col min="191" max="191" width="3.5703125" style="105" customWidth="1"/>
    <col min="192" max="192" width="7.28515625" style="105" customWidth="1"/>
    <col min="193" max="193" width="5.5703125" style="105" customWidth="1"/>
    <col min="194" max="194" width="8.5703125" style="105" customWidth="1"/>
    <col min="195" max="197" width="6.5703125" style="105" customWidth="1"/>
    <col min="198" max="198" width="9.5703125" style="105" customWidth="1"/>
    <col min="199" max="200" width="6.5703125" style="105" customWidth="1"/>
    <col min="201" max="201" width="8.28515625" style="105" customWidth="1"/>
    <col min="202" max="212" width="2.5703125" style="105" customWidth="1"/>
    <col min="213" max="214" width="9.140625" style="105"/>
    <col min="215" max="218" width="5.5703125" style="105" customWidth="1"/>
    <col min="219" max="426" width="9.140625" style="105"/>
    <col min="427" max="427" width="3.5703125" style="105" customWidth="1"/>
    <col min="428" max="431" width="2.5703125" style="105" customWidth="1"/>
    <col min="432" max="432" width="25.5703125" style="105" customWidth="1"/>
    <col min="433" max="433" width="30.5703125" style="105" customWidth="1"/>
    <col min="434" max="434" width="6.5703125" style="105" customWidth="1"/>
    <col min="435" max="435" width="5.5703125" style="105" customWidth="1"/>
    <col min="436" max="436" width="9.5703125" style="105" customWidth="1"/>
    <col min="437" max="437" width="5.5703125" style="105" customWidth="1"/>
    <col min="438" max="438" width="8.5703125" style="105" customWidth="1"/>
    <col min="439" max="439" width="5.5703125" style="105" customWidth="1"/>
    <col min="440" max="440" width="8.5703125" style="105" customWidth="1"/>
    <col min="441" max="441" width="3.5703125" style="105" customWidth="1"/>
    <col min="442" max="442" width="7.28515625" style="105" customWidth="1"/>
    <col min="443" max="443" width="3.5703125" style="105" customWidth="1"/>
    <col min="444" max="444" width="7.28515625" style="105" customWidth="1"/>
    <col min="445" max="445" width="3.5703125" style="105" customWidth="1"/>
    <col min="446" max="446" width="7.42578125" style="105" customWidth="1"/>
    <col min="447" max="447" width="3.5703125" style="105" customWidth="1"/>
    <col min="448" max="448" width="7.28515625" style="105" customWidth="1"/>
    <col min="449" max="449" width="5.5703125" style="105" customWidth="1"/>
    <col min="450" max="450" width="8.5703125" style="105" customWidth="1"/>
    <col min="451" max="453" width="6.5703125" style="105" customWidth="1"/>
    <col min="454" max="454" width="9.5703125" style="105" customWidth="1"/>
    <col min="455" max="456" width="6.5703125" style="105" customWidth="1"/>
    <col min="457" max="457" width="8.28515625" style="105" customWidth="1"/>
    <col min="458" max="468" width="2.5703125" style="105" customWidth="1"/>
    <col min="469" max="470" width="9.140625" style="105"/>
    <col min="471" max="474" width="5.5703125" style="105" customWidth="1"/>
    <col min="475" max="682" width="9.140625" style="105"/>
    <col min="683" max="683" width="3.5703125" style="105" customWidth="1"/>
    <col min="684" max="687" width="2.5703125" style="105" customWidth="1"/>
    <col min="688" max="688" width="25.5703125" style="105" customWidth="1"/>
    <col min="689" max="689" width="30.5703125" style="105" customWidth="1"/>
    <col min="690" max="690" width="6.5703125" style="105" customWidth="1"/>
    <col min="691" max="691" width="5.5703125" style="105" customWidth="1"/>
    <col min="692" max="692" width="9.5703125" style="105" customWidth="1"/>
    <col min="693" max="693" width="5.5703125" style="105" customWidth="1"/>
    <col min="694" max="694" width="8.5703125" style="105" customWidth="1"/>
    <col min="695" max="695" width="5.5703125" style="105" customWidth="1"/>
    <col min="696" max="696" width="8.5703125" style="105" customWidth="1"/>
    <col min="697" max="697" width="3.5703125" style="105" customWidth="1"/>
    <col min="698" max="698" width="7.28515625" style="105" customWidth="1"/>
    <col min="699" max="699" width="3.5703125" style="105" customWidth="1"/>
    <col min="700" max="700" width="7.28515625" style="105" customWidth="1"/>
    <col min="701" max="701" width="3.5703125" style="105" customWidth="1"/>
    <col min="702" max="702" width="7.42578125" style="105" customWidth="1"/>
    <col min="703" max="703" width="3.5703125" style="105" customWidth="1"/>
    <col min="704" max="704" width="7.28515625" style="105" customWidth="1"/>
    <col min="705" max="705" width="5.5703125" style="105" customWidth="1"/>
    <col min="706" max="706" width="8.5703125" style="105" customWidth="1"/>
    <col min="707" max="709" width="6.5703125" style="105" customWidth="1"/>
    <col min="710" max="710" width="9.5703125" style="105" customWidth="1"/>
    <col min="711" max="712" width="6.5703125" style="105" customWidth="1"/>
    <col min="713" max="713" width="8.28515625" style="105" customWidth="1"/>
    <col min="714" max="724" width="2.5703125" style="105" customWidth="1"/>
    <col min="725" max="726" width="9.140625" style="105"/>
    <col min="727" max="730" width="5.5703125" style="105" customWidth="1"/>
    <col min="731" max="938" width="9.140625" style="105"/>
    <col min="939" max="939" width="3.5703125" style="105" customWidth="1"/>
    <col min="940" max="943" width="2.5703125" style="105" customWidth="1"/>
    <col min="944" max="944" width="25.5703125" style="105" customWidth="1"/>
    <col min="945" max="945" width="30.5703125" style="105" customWidth="1"/>
    <col min="946" max="946" width="6.5703125" style="105" customWidth="1"/>
    <col min="947" max="947" width="5.5703125" style="105" customWidth="1"/>
    <col min="948" max="948" width="9.5703125" style="105" customWidth="1"/>
    <col min="949" max="949" width="5.5703125" style="105" customWidth="1"/>
    <col min="950" max="950" width="8.5703125" style="105" customWidth="1"/>
    <col min="951" max="951" width="5.5703125" style="105" customWidth="1"/>
    <col min="952" max="952" width="8.5703125" style="105" customWidth="1"/>
    <col min="953" max="953" width="3.5703125" style="105" customWidth="1"/>
    <col min="954" max="954" width="7.28515625" style="105" customWidth="1"/>
    <col min="955" max="955" width="3.5703125" style="105" customWidth="1"/>
    <col min="956" max="956" width="7.28515625" style="105" customWidth="1"/>
    <col min="957" max="957" width="3.5703125" style="105" customWidth="1"/>
    <col min="958" max="958" width="7.42578125" style="105" customWidth="1"/>
    <col min="959" max="959" width="3.5703125" style="105" customWidth="1"/>
    <col min="960" max="960" width="7.28515625" style="105" customWidth="1"/>
    <col min="961" max="961" width="5.5703125" style="105" customWidth="1"/>
    <col min="962" max="962" width="8.5703125" style="105" customWidth="1"/>
    <col min="963" max="965" width="6.5703125" style="105" customWidth="1"/>
    <col min="966" max="966" width="9.5703125" style="105" customWidth="1"/>
    <col min="967" max="968" width="6.5703125" style="105" customWidth="1"/>
    <col min="969" max="969" width="8.28515625" style="105" customWidth="1"/>
    <col min="970" max="980" width="2.5703125" style="105" customWidth="1"/>
    <col min="981" max="982" width="9.140625" style="105"/>
    <col min="983" max="986" width="5.5703125" style="105" customWidth="1"/>
    <col min="987" max="1194" width="9.140625" style="105"/>
    <col min="1195" max="1195" width="3.5703125" style="105" customWidth="1"/>
    <col min="1196" max="1199" width="2.5703125" style="105" customWidth="1"/>
    <col min="1200" max="1200" width="25.5703125" style="105" customWidth="1"/>
    <col min="1201" max="1201" width="30.5703125" style="105" customWidth="1"/>
    <col min="1202" max="1202" width="6.5703125" style="105" customWidth="1"/>
    <col min="1203" max="1203" width="5.5703125" style="105" customWidth="1"/>
    <col min="1204" max="1204" width="9.5703125" style="105" customWidth="1"/>
    <col min="1205" max="1205" width="5.5703125" style="105" customWidth="1"/>
    <col min="1206" max="1206" width="8.5703125" style="105" customWidth="1"/>
    <col min="1207" max="1207" width="5.5703125" style="105" customWidth="1"/>
    <col min="1208" max="1208" width="8.5703125" style="105" customWidth="1"/>
    <col min="1209" max="1209" width="3.5703125" style="105" customWidth="1"/>
    <col min="1210" max="1210" width="7.28515625" style="105" customWidth="1"/>
    <col min="1211" max="1211" width="3.5703125" style="105" customWidth="1"/>
    <col min="1212" max="1212" width="7.28515625" style="105" customWidth="1"/>
    <col min="1213" max="1213" width="3.5703125" style="105" customWidth="1"/>
    <col min="1214" max="1214" width="7.42578125" style="105" customWidth="1"/>
    <col min="1215" max="1215" width="3.5703125" style="105" customWidth="1"/>
    <col min="1216" max="1216" width="7.28515625" style="105" customWidth="1"/>
    <col min="1217" max="1217" width="5.5703125" style="105" customWidth="1"/>
    <col min="1218" max="1218" width="8.5703125" style="105" customWidth="1"/>
    <col min="1219" max="1221" width="6.5703125" style="105" customWidth="1"/>
    <col min="1222" max="1222" width="9.5703125" style="105" customWidth="1"/>
    <col min="1223" max="1224" width="6.5703125" style="105" customWidth="1"/>
    <col min="1225" max="1225" width="8.28515625" style="105" customWidth="1"/>
    <col min="1226" max="1236" width="2.5703125" style="105" customWidth="1"/>
    <col min="1237" max="1238" width="9.140625" style="105"/>
    <col min="1239" max="1242" width="5.5703125" style="105" customWidth="1"/>
    <col min="1243" max="1450" width="9.140625" style="105"/>
    <col min="1451" max="1451" width="3.5703125" style="105" customWidth="1"/>
    <col min="1452" max="1455" width="2.5703125" style="105" customWidth="1"/>
    <col min="1456" max="1456" width="25.5703125" style="105" customWidth="1"/>
    <col min="1457" max="1457" width="30.5703125" style="105" customWidth="1"/>
    <col min="1458" max="1458" width="6.5703125" style="105" customWidth="1"/>
    <col min="1459" max="1459" width="5.5703125" style="105" customWidth="1"/>
    <col min="1460" max="1460" width="9.5703125" style="105" customWidth="1"/>
    <col min="1461" max="1461" width="5.5703125" style="105" customWidth="1"/>
    <col min="1462" max="1462" width="8.5703125" style="105" customWidth="1"/>
    <col min="1463" max="1463" width="5.5703125" style="105" customWidth="1"/>
    <col min="1464" max="1464" width="8.5703125" style="105" customWidth="1"/>
    <col min="1465" max="1465" width="3.5703125" style="105" customWidth="1"/>
    <col min="1466" max="1466" width="7.28515625" style="105" customWidth="1"/>
    <col min="1467" max="1467" width="3.5703125" style="105" customWidth="1"/>
    <col min="1468" max="1468" width="7.28515625" style="105" customWidth="1"/>
    <col min="1469" max="1469" width="3.5703125" style="105" customWidth="1"/>
    <col min="1470" max="1470" width="7.42578125" style="105" customWidth="1"/>
    <col min="1471" max="1471" width="3.5703125" style="105" customWidth="1"/>
    <col min="1472" max="1472" width="7.28515625" style="105" customWidth="1"/>
    <col min="1473" max="1473" width="5.5703125" style="105" customWidth="1"/>
    <col min="1474" max="1474" width="8.5703125" style="105" customWidth="1"/>
    <col min="1475" max="1477" width="6.5703125" style="105" customWidth="1"/>
    <col min="1478" max="1478" width="9.5703125" style="105" customWidth="1"/>
    <col min="1479" max="1480" width="6.5703125" style="105" customWidth="1"/>
    <col min="1481" max="1481" width="8.28515625" style="105" customWidth="1"/>
    <col min="1482" max="1492" width="2.5703125" style="105" customWidth="1"/>
    <col min="1493" max="1494" width="9.140625" style="105"/>
    <col min="1495" max="1498" width="5.5703125" style="105" customWidth="1"/>
    <col min="1499" max="1706" width="9.140625" style="105"/>
    <col min="1707" max="1707" width="3.5703125" style="105" customWidth="1"/>
    <col min="1708" max="1711" width="2.5703125" style="105" customWidth="1"/>
    <col min="1712" max="1712" width="25.5703125" style="105" customWidth="1"/>
    <col min="1713" max="1713" width="30.5703125" style="105" customWidth="1"/>
    <col min="1714" max="1714" width="6.5703125" style="105" customWidth="1"/>
    <col min="1715" max="1715" width="5.5703125" style="105" customWidth="1"/>
    <col min="1716" max="1716" width="9.5703125" style="105" customWidth="1"/>
    <col min="1717" max="1717" width="5.5703125" style="105" customWidth="1"/>
    <col min="1718" max="1718" width="8.5703125" style="105" customWidth="1"/>
    <col min="1719" max="1719" width="5.5703125" style="105" customWidth="1"/>
    <col min="1720" max="1720" width="8.5703125" style="105" customWidth="1"/>
    <col min="1721" max="1721" width="3.5703125" style="105" customWidth="1"/>
    <col min="1722" max="1722" width="7.28515625" style="105" customWidth="1"/>
    <col min="1723" max="1723" width="3.5703125" style="105" customWidth="1"/>
    <col min="1724" max="1724" width="7.28515625" style="105" customWidth="1"/>
    <col min="1725" max="1725" width="3.5703125" style="105" customWidth="1"/>
    <col min="1726" max="1726" width="7.42578125" style="105" customWidth="1"/>
    <col min="1727" max="1727" width="3.5703125" style="105" customWidth="1"/>
    <col min="1728" max="1728" width="7.28515625" style="105" customWidth="1"/>
    <col min="1729" max="1729" width="5.5703125" style="105" customWidth="1"/>
    <col min="1730" max="1730" width="8.5703125" style="105" customWidth="1"/>
    <col min="1731" max="1733" width="6.5703125" style="105" customWidth="1"/>
    <col min="1734" max="1734" width="9.5703125" style="105" customWidth="1"/>
    <col min="1735" max="1736" width="6.5703125" style="105" customWidth="1"/>
    <col min="1737" max="1737" width="8.28515625" style="105" customWidth="1"/>
    <col min="1738" max="1748" width="2.5703125" style="105" customWidth="1"/>
    <col min="1749" max="1750" width="9.140625" style="105"/>
    <col min="1751" max="1754" width="5.5703125" style="105" customWidth="1"/>
    <col min="1755" max="1962" width="9.140625" style="105"/>
    <col min="1963" max="1963" width="3.5703125" style="105" customWidth="1"/>
    <col min="1964" max="1967" width="2.5703125" style="105" customWidth="1"/>
    <col min="1968" max="1968" width="25.5703125" style="105" customWidth="1"/>
    <col min="1969" max="1969" width="30.5703125" style="105" customWidth="1"/>
    <col min="1970" max="1970" width="6.5703125" style="105" customWidth="1"/>
    <col min="1971" max="1971" width="5.5703125" style="105" customWidth="1"/>
    <col min="1972" max="1972" width="9.5703125" style="105" customWidth="1"/>
    <col min="1973" max="1973" width="5.5703125" style="105" customWidth="1"/>
    <col min="1974" max="1974" width="8.5703125" style="105" customWidth="1"/>
    <col min="1975" max="1975" width="5.5703125" style="105" customWidth="1"/>
    <col min="1976" max="1976" width="8.5703125" style="105" customWidth="1"/>
    <col min="1977" max="1977" width="3.5703125" style="105" customWidth="1"/>
    <col min="1978" max="1978" width="7.28515625" style="105" customWidth="1"/>
    <col min="1979" max="1979" width="3.5703125" style="105" customWidth="1"/>
    <col min="1980" max="1980" width="7.28515625" style="105" customWidth="1"/>
    <col min="1981" max="1981" width="3.5703125" style="105" customWidth="1"/>
    <col min="1982" max="1982" width="7.42578125" style="105" customWidth="1"/>
    <col min="1983" max="1983" width="3.5703125" style="105" customWidth="1"/>
    <col min="1984" max="1984" width="7.28515625" style="105" customWidth="1"/>
    <col min="1985" max="1985" width="5.5703125" style="105" customWidth="1"/>
    <col min="1986" max="1986" width="8.5703125" style="105" customWidth="1"/>
    <col min="1987" max="1989" width="6.5703125" style="105" customWidth="1"/>
    <col min="1990" max="1990" width="9.5703125" style="105" customWidth="1"/>
    <col min="1991" max="1992" width="6.5703125" style="105" customWidth="1"/>
    <col min="1993" max="1993" width="8.28515625" style="105" customWidth="1"/>
    <col min="1994" max="2004" width="2.5703125" style="105" customWidth="1"/>
    <col min="2005" max="2006" width="9.140625" style="105"/>
    <col min="2007" max="2010" width="5.5703125" style="105" customWidth="1"/>
    <col min="2011" max="2218" width="9.140625" style="105"/>
    <col min="2219" max="2219" width="3.5703125" style="105" customWidth="1"/>
    <col min="2220" max="2223" width="2.5703125" style="105" customWidth="1"/>
    <col min="2224" max="2224" width="25.5703125" style="105" customWidth="1"/>
    <col min="2225" max="2225" width="30.5703125" style="105" customWidth="1"/>
    <col min="2226" max="2226" width="6.5703125" style="105" customWidth="1"/>
    <col min="2227" max="2227" width="5.5703125" style="105" customWidth="1"/>
    <col min="2228" max="2228" width="9.5703125" style="105" customWidth="1"/>
    <col min="2229" max="2229" width="5.5703125" style="105" customWidth="1"/>
    <col min="2230" max="2230" width="8.5703125" style="105" customWidth="1"/>
    <col min="2231" max="2231" width="5.5703125" style="105" customWidth="1"/>
    <col min="2232" max="2232" width="8.5703125" style="105" customWidth="1"/>
    <col min="2233" max="2233" width="3.5703125" style="105" customWidth="1"/>
    <col min="2234" max="2234" width="7.28515625" style="105" customWidth="1"/>
    <col min="2235" max="2235" width="3.5703125" style="105" customWidth="1"/>
    <col min="2236" max="2236" width="7.28515625" style="105" customWidth="1"/>
    <col min="2237" max="2237" width="3.5703125" style="105" customWidth="1"/>
    <col min="2238" max="2238" width="7.42578125" style="105" customWidth="1"/>
    <col min="2239" max="2239" width="3.5703125" style="105" customWidth="1"/>
    <col min="2240" max="2240" width="7.28515625" style="105" customWidth="1"/>
    <col min="2241" max="2241" width="5.5703125" style="105" customWidth="1"/>
    <col min="2242" max="2242" width="8.5703125" style="105" customWidth="1"/>
    <col min="2243" max="2245" width="6.5703125" style="105" customWidth="1"/>
    <col min="2246" max="2246" width="9.5703125" style="105" customWidth="1"/>
    <col min="2247" max="2248" width="6.5703125" style="105" customWidth="1"/>
    <col min="2249" max="2249" width="8.28515625" style="105" customWidth="1"/>
    <col min="2250" max="2260" width="2.5703125" style="105" customWidth="1"/>
    <col min="2261" max="2262" width="9.140625" style="105"/>
    <col min="2263" max="2266" width="5.5703125" style="105" customWidth="1"/>
    <col min="2267" max="2474" width="9.140625" style="105"/>
    <col min="2475" max="2475" width="3.5703125" style="105" customWidth="1"/>
    <col min="2476" max="2479" width="2.5703125" style="105" customWidth="1"/>
    <col min="2480" max="2480" width="25.5703125" style="105" customWidth="1"/>
    <col min="2481" max="2481" width="30.5703125" style="105" customWidth="1"/>
    <col min="2482" max="2482" width="6.5703125" style="105" customWidth="1"/>
    <col min="2483" max="2483" width="5.5703125" style="105" customWidth="1"/>
    <col min="2484" max="2484" width="9.5703125" style="105" customWidth="1"/>
    <col min="2485" max="2485" width="5.5703125" style="105" customWidth="1"/>
    <col min="2486" max="2486" width="8.5703125" style="105" customWidth="1"/>
    <col min="2487" max="2487" width="5.5703125" style="105" customWidth="1"/>
    <col min="2488" max="2488" width="8.5703125" style="105" customWidth="1"/>
    <col min="2489" max="2489" width="3.5703125" style="105" customWidth="1"/>
    <col min="2490" max="2490" width="7.28515625" style="105" customWidth="1"/>
    <col min="2491" max="2491" width="3.5703125" style="105" customWidth="1"/>
    <col min="2492" max="2492" width="7.28515625" style="105" customWidth="1"/>
    <col min="2493" max="2493" width="3.5703125" style="105" customWidth="1"/>
    <col min="2494" max="2494" width="7.42578125" style="105" customWidth="1"/>
    <col min="2495" max="2495" width="3.5703125" style="105" customWidth="1"/>
    <col min="2496" max="2496" width="7.28515625" style="105" customWidth="1"/>
    <col min="2497" max="2497" width="5.5703125" style="105" customWidth="1"/>
    <col min="2498" max="2498" width="8.5703125" style="105" customWidth="1"/>
    <col min="2499" max="2501" width="6.5703125" style="105" customWidth="1"/>
    <col min="2502" max="2502" width="9.5703125" style="105" customWidth="1"/>
    <col min="2503" max="2504" width="6.5703125" style="105" customWidth="1"/>
    <col min="2505" max="2505" width="8.28515625" style="105" customWidth="1"/>
    <col min="2506" max="2516" width="2.5703125" style="105" customWidth="1"/>
    <col min="2517" max="2518" width="9.140625" style="105"/>
    <col min="2519" max="2522" width="5.5703125" style="105" customWidth="1"/>
    <col min="2523" max="2730" width="9.140625" style="105"/>
    <col min="2731" max="2731" width="3.5703125" style="105" customWidth="1"/>
    <col min="2732" max="2735" width="2.5703125" style="105" customWidth="1"/>
    <col min="2736" max="2736" width="25.5703125" style="105" customWidth="1"/>
    <col min="2737" max="2737" width="30.5703125" style="105" customWidth="1"/>
    <col min="2738" max="2738" width="6.5703125" style="105" customWidth="1"/>
    <col min="2739" max="2739" width="5.5703125" style="105" customWidth="1"/>
    <col min="2740" max="2740" width="9.5703125" style="105" customWidth="1"/>
    <col min="2741" max="2741" width="5.5703125" style="105" customWidth="1"/>
    <col min="2742" max="2742" width="8.5703125" style="105" customWidth="1"/>
    <col min="2743" max="2743" width="5.5703125" style="105" customWidth="1"/>
    <col min="2744" max="2744" width="8.5703125" style="105" customWidth="1"/>
    <col min="2745" max="2745" width="3.5703125" style="105" customWidth="1"/>
    <col min="2746" max="2746" width="7.28515625" style="105" customWidth="1"/>
    <col min="2747" max="2747" width="3.5703125" style="105" customWidth="1"/>
    <col min="2748" max="2748" width="7.28515625" style="105" customWidth="1"/>
    <col min="2749" max="2749" width="3.5703125" style="105" customWidth="1"/>
    <col min="2750" max="2750" width="7.42578125" style="105" customWidth="1"/>
    <col min="2751" max="2751" width="3.5703125" style="105" customWidth="1"/>
    <col min="2752" max="2752" width="7.28515625" style="105" customWidth="1"/>
    <col min="2753" max="2753" width="5.5703125" style="105" customWidth="1"/>
    <col min="2754" max="2754" width="8.5703125" style="105" customWidth="1"/>
    <col min="2755" max="2757" width="6.5703125" style="105" customWidth="1"/>
    <col min="2758" max="2758" width="9.5703125" style="105" customWidth="1"/>
    <col min="2759" max="2760" width="6.5703125" style="105" customWidth="1"/>
    <col min="2761" max="2761" width="8.28515625" style="105" customWidth="1"/>
    <col min="2762" max="2772" width="2.5703125" style="105" customWidth="1"/>
    <col min="2773" max="2774" width="9.140625" style="105"/>
    <col min="2775" max="2778" width="5.5703125" style="105" customWidth="1"/>
    <col min="2779" max="2986" width="9.140625" style="105"/>
    <col min="2987" max="2987" width="3.5703125" style="105" customWidth="1"/>
    <col min="2988" max="2991" width="2.5703125" style="105" customWidth="1"/>
    <col min="2992" max="2992" width="25.5703125" style="105" customWidth="1"/>
    <col min="2993" max="2993" width="30.5703125" style="105" customWidth="1"/>
    <col min="2994" max="2994" width="6.5703125" style="105" customWidth="1"/>
    <col min="2995" max="2995" width="5.5703125" style="105" customWidth="1"/>
    <col min="2996" max="2996" width="9.5703125" style="105" customWidth="1"/>
    <col min="2997" max="2997" width="5.5703125" style="105" customWidth="1"/>
    <col min="2998" max="2998" width="8.5703125" style="105" customWidth="1"/>
    <col min="2999" max="2999" width="5.5703125" style="105" customWidth="1"/>
    <col min="3000" max="3000" width="8.5703125" style="105" customWidth="1"/>
    <col min="3001" max="3001" width="3.5703125" style="105" customWidth="1"/>
    <col min="3002" max="3002" width="7.28515625" style="105" customWidth="1"/>
    <col min="3003" max="3003" width="3.5703125" style="105" customWidth="1"/>
    <col min="3004" max="3004" width="7.28515625" style="105" customWidth="1"/>
    <col min="3005" max="3005" width="3.5703125" style="105" customWidth="1"/>
    <col min="3006" max="3006" width="7.42578125" style="105" customWidth="1"/>
    <col min="3007" max="3007" width="3.5703125" style="105" customWidth="1"/>
    <col min="3008" max="3008" width="7.28515625" style="105" customWidth="1"/>
    <col min="3009" max="3009" width="5.5703125" style="105" customWidth="1"/>
    <col min="3010" max="3010" width="8.5703125" style="105" customWidth="1"/>
    <col min="3011" max="3013" width="6.5703125" style="105" customWidth="1"/>
    <col min="3014" max="3014" width="9.5703125" style="105" customWidth="1"/>
    <col min="3015" max="3016" width="6.5703125" style="105" customWidth="1"/>
    <col min="3017" max="3017" width="8.28515625" style="105" customWidth="1"/>
    <col min="3018" max="3028" width="2.5703125" style="105" customWidth="1"/>
    <col min="3029" max="3030" width="9.140625" style="105"/>
    <col min="3031" max="3034" width="5.5703125" style="105" customWidth="1"/>
    <col min="3035" max="3242" width="9.140625" style="105"/>
    <col min="3243" max="3243" width="3.5703125" style="105" customWidth="1"/>
    <col min="3244" max="3247" width="2.5703125" style="105" customWidth="1"/>
    <col min="3248" max="3248" width="25.5703125" style="105" customWidth="1"/>
    <col min="3249" max="3249" width="30.5703125" style="105" customWidth="1"/>
    <col min="3250" max="3250" width="6.5703125" style="105" customWidth="1"/>
    <col min="3251" max="3251" width="5.5703125" style="105" customWidth="1"/>
    <col min="3252" max="3252" width="9.5703125" style="105" customWidth="1"/>
    <col min="3253" max="3253" width="5.5703125" style="105" customWidth="1"/>
    <col min="3254" max="3254" width="8.5703125" style="105" customWidth="1"/>
    <col min="3255" max="3255" width="5.5703125" style="105" customWidth="1"/>
    <col min="3256" max="3256" width="8.5703125" style="105" customWidth="1"/>
    <col min="3257" max="3257" width="3.5703125" style="105" customWidth="1"/>
    <col min="3258" max="3258" width="7.28515625" style="105" customWidth="1"/>
    <col min="3259" max="3259" width="3.5703125" style="105" customWidth="1"/>
    <col min="3260" max="3260" width="7.28515625" style="105" customWidth="1"/>
    <col min="3261" max="3261" width="3.5703125" style="105" customWidth="1"/>
    <col min="3262" max="3262" width="7.42578125" style="105" customWidth="1"/>
    <col min="3263" max="3263" width="3.5703125" style="105" customWidth="1"/>
    <col min="3264" max="3264" width="7.28515625" style="105" customWidth="1"/>
    <col min="3265" max="3265" width="5.5703125" style="105" customWidth="1"/>
    <col min="3266" max="3266" width="8.5703125" style="105" customWidth="1"/>
    <col min="3267" max="3269" width="6.5703125" style="105" customWidth="1"/>
    <col min="3270" max="3270" width="9.5703125" style="105" customWidth="1"/>
    <col min="3271" max="3272" width="6.5703125" style="105" customWidth="1"/>
    <col min="3273" max="3273" width="8.28515625" style="105" customWidth="1"/>
    <col min="3274" max="3284" width="2.5703125" style="105" customWidth="1"/>
    <col min="3285" max="3286" width="9.140625" style="105"/>
    <col min="3287" max="3290" width="5.5703125" style="105" customWidth="1"/>
    <col min="3291" max="3498" width="9.140625" style="105"/>
    <col min="3499" max="3499" width="3.5703125" style="105" customWidth="1"/>
    <col min="3500" max="3503" width="2.5703125" style="105" customWidth="1"/>
    <col min="3504" max="3504" width="25.5703125" style="105" customWidth="1"/>
    <col min="3505" max="3505" width="30.5703125" style="105" customWidth="1"/>
    <col min="3506" max="3506" width="6.5703125" style="105" customWidth="1"/>
    <col min="3507" max="3507" width="5.5703125" style="105" customWidth="1"/>
    <col min="3508" max="3508" width="9.5703125" style="105" customWidth="1"/>
    <col min="3509" max="3509" width="5.5703125" style="105" customWidth="1"/>
    <col min="3510" max="3510" width="8.5703125" style="105" customWidth="1"/>
    <col min="3511" max="3511" width="5.5703125" style="105" customWidth="1"/>
    <col min="3512" max="3512" width="8.5703125" style="105" customWidth="1"/>
    <col min="3513" max="3513" width="3.5703125" style="105" customWidth="1"/>
    <col min="3514" max="3514" width="7.28515625" style="105" customWidth="1"/>
    <col min="3515" max="3515" width="3.5703125" style="105" customWidth="1"/>
    <col min="3516" max="3516" width="7.28515625" style="105" customWidth="1"/>
    <col min="3517" max="3517" width="3.5703125" style="105" customWidth="1"/>
    <col min="3518" max="3518" width="7.42578125" style="105" customWidth="1"/>
    <col min="3519" max="3519" width="3.5703125" style="105" customWidth="1"/>
    <col min="3520" max="3520" width="7.28515625" style="105" customWidth="1"/>
    <col min="3521" max="3521" width="5.5703125" style="105" customWidth="1"/>
    <col min="3522" max="3522" width="8.5703125" style="105" customWidth="1"/>
    <col min="3523" max="3525" width="6.5703125" style="105" customWidth="1"/>
    <col min="3526" max="3526" width="9.5703125" style="105" customWidth="1"/>
    <col min="3527" max="3528" width="6.5703125" style="105" customWidth="1"/>
    <col min="3529" max="3529" width="8.28515625" style="105" customWidth="1"/>
    <col min="3530" max="3540" width="2.5703125" style="105" customWidth="1"/>
    <col min="3541" max="3542" width="9.140625" style="105"/>
    <col min="3543" max="3546" width="5.5703125" style="105" customWidth="1"/>
    <col min="3547" max="3754" width="9.140625" style="105"/>
    <col min="3755" max="3755" width="3.5703125" style="105" customWidth="1"/>
    <col min="3756" max="3759" width="2.5703125" style="105" customWidth="1"/>
    <col min="3760" max="3760" width="25.5703125" style="105" customWidth="1"/>
    <col min="3761" max="3761" width="30.5703125" style="105" customWidth="1"/>
    <col min="3762" max="3762" width="6.5703125" style="105" customWidth="1"/>
    <col min="3763" max="3763" width="5.5703125" style="105" customWidth="1"/>
    <col min="3764" max="3764" width="9.5703125" style="105" customWidth="1"/>
    <col min="3765" max="3765" width="5.5703125" style="105" customWidth="1"/>
    <col min="3766" max="3766" width="8.5703125" style="105" customWidth="1"/>
    <col min="3767" max="3767" width="5.5703125" style="105" customWidth="1"/>
    <col min="3768" max="3768" width="8.5703125" style="105" customWidth="1"/>
    <col min="3769" max="3769" width="3.5703125" style="105" customWidth="1"/>
    <col min="3770" max="3770" width="7.28515625" style="105" customWidth="1"/>
    <col min="3771" max="3771" width="3.5703125" style="105" customWidth="1"/>
    <col min="3772" max="3772" width="7.28515625" style="105" customWidth="1"/>
    <col min="3773" max="3773" width="3.5703125" style="105" customWidth="1"/>
    <col min="3774" max="3774" width="7.42578125" style="105" customWidth="1"/>
    <col min="3775" max="3775" width="3.5703125" style="105" customWidth="1"/>
    <col min="3776" max="3776" width="7.28515625" style="105" customWidth="1"/>
    <col min="3777" max="3777" width="5.5703125" style="105" customWidth="1"/>
    <col min="3778" max="3778" width="8.5703125" style="105" customWidth="1"/>
    <col min="3779" max="3781" width="6.5703125" style="105" customWidth="1"/>
    <col min="3782" max="3782" width="9.5703125" style="105" customWidth="1"/>
    <col min="3783" max="3784" width="6.5703125" style="105" customWidth="1"/>
    <col min="3785" max="3785" width="8.28515625" style="105" customWidth="1"/>
    <col min="3786" max="3796" width="2.5703125" style="105" customWidth="1"/>
    <col min="3797" max="3798" width="9.140625" style="105"/>
    <col min="3799" max="3802" width="5.5703125" style="105" customWidth="1"/>
    <col min="3803" max="4010" width="9.140625" style="105"/>
    <col min="4011" max="4011" width="3.5703125" style="105" customWidth="1"/>
    <col min="4012" max="4015" width="2.5703125" style="105" customWidth="1"/>
    <col min="4016" max="4016" width="25.5703125" style="105" customWidth="1"/>
    <col min="4017" max="4017" width="30.5703125" style="105" customWidth="1"/>
    <col min="4018" max="4018" width="6.5703125" style="105" customWidth="1"/>
    <col min="4019" max="4019" width="5.5703125" style="105" customWidth="1"/>
    <col min="4020" max="4020" width="9.5703125" style="105" customWidth="1"/>
    <col min="4021" max="4021" width="5.5703125" style="105" customWidth="1"/>
    <col min="4022" max="4022" width="8.5703125" style="105" customWidth="1"/>
    <col min="4023" max="4023" width="5.5703125" style="105" customWidth="1"/>
    <col min="4024" max="4024" width="8.5703125" style="105" customWidth="1"/>
    <col min="4025" max="4025" width="3.5703125" style="105" customWidth="1"/>
    <col min="4026" max="4026" width="7.28515625" style="105" customWidth="1"/>
    <col min="4027" max="4027" width="3.5703125" style="105" customWidth="1"/>
    <col min="4028" max="4028" width="7.28515625" style="105" customWidth="1"/>
    <col min="4029" max="4029" width="3.5703125" style="105" customWidth="1"/>
    <col min="4030" max="4030" width="7.42578125" style="105" customWidth="1"/>
    <col min="4031" max="4031" width="3.5703125" style="105" customWidth="1"/>
    <col min="4032" max="4032" width="7.28515625" style="105" customWidth="1"/>
    <col min="4033" max="4033" width="5.5703125" style="105" customWidth="1"/>
    <col min="4034" max="4034" width="8.5703125" style="105" customWidth="1"/>
    <col min="4035" max="4037" width="6.5703125" style="105" customWidth="1"/>
    <col min="4038" max="4038" width="9.5703125" style="105" customWidth="1"/>
    <col min="4039" max="4040" width="6.5703125" style="105" customWidth="1"/>
    <col min="4041" max="4041" width="8.28515625" style="105" customWidth="1"/>
    <col min="4042" max="4052" width="2.5703125" style="105" customWidth="1"/>
    <col min="4053" max="4054" width="9.140625" style="105"/>
    <col min="4055" max="4058" width="5.5703125" style="105" customWidth="1"/>
    <col min="4059" max="4266" width="9.140625" style="105"/>
    <col min="4267" max="4267" width="3.5703125" style="105" customWidth="1"/>
    <col min="4268" max="4271" width="2.5703125" style="105" customWidth="1"/>
    <col min="4272" max="4272" width="25.5703125" style="105" customWidth="1"/>
    <col min="4273" max="4273" width="30.5703125" style="105" customWidth="1"/>
    <col min="4274" max="4274" width="6.5703125" style="105" customWidth="1"/>
    <col min="4275" max="4275" width="5.5703125" style="105" customWidth="1"/>
    <col min="4276" max="4276" width="9.5703125" style="105" customWidth="1"/>
    <col min="4277" max="4277" width="5.5703125" style="105" customWidth="1"/>
    <col min="4278" max="4278" width="8.5703125" style="105" customWidth="1"/>
    <col min="4279" max="4279" width="5.5703125" style="105" customWidth="1"/>
    <col min="4280" max="4280" width="8.5703125" style="105" customWidth="1"/>
    <col min="4281" max="4281" width="3.5703125" style="105" customWidth="1"/>
    <col min="4282" max="4282" width="7.28515625" style="105" customWidth="1"/>
    <col min="4283" max="4283" width="3.5703125" style="105" customWidth="1"/>
    <col min="4284" max="4284" width="7.28515625" style="105" customWidth="1"/>
    <col min="4285" max="4285" width="3.5703125" style="105" customWidth="1"/>
    <col min="4286" max="4286" width="7.42578125" style="105" customWidth="1"/>
    <col min="4287" max="4287" width="3.5703125" style="105" customWidth="1"/>
    <col min="4288" max="4288" width="7.28515625" style="105" customWidth="1"/>
    <col min="4289" max="4289" width="5.5703125" style="105" customWidth="1"/>
    <col min="4290" max="4290" width="8.5703125" style="105" customWidth="1"/>
    <col min="4291" max="4293" width="6.5703125" style="105" customWidth="1"/>
    <col min="4294" max="4294" width="9.5703125" style="105" customWidth="1"/>
    <col min="4295" max="4296" width="6.5703125" style="105" customWidth="1"/>
    <col min="4297" max="4297" width="8.28515625" style="105" customWidth="1"/>
    <col min="4298" max="4308" width="2.5703125" style="105" customWidth="1"/>
    <col min="4309" max="4310" width="9.140625" style="105"/>
    <col min="4311" max="4314" width="5.5703125" style="105" customWidth="1"/>
    <col min="4315" max="4522" width="9.140625" style="105"/>
    <col min="4523" max="4523" width="3.5703125" style="105" customWidth="1"/>
    <col min="4524" max="4527" width="2.5703125" style="105" customWidth="1"/>
    <col min="4528" max="4528" width="25.5703125" style="105" customWidth="1"/>
    <col min="4529" max="4529" width="30.5703125" style="105" customWidth="1"/>
    <col min="4530" max="4530" width="6.5703125" style="105" customWidth="1"/>
    <col min="4531" max="4531" width="5.5703125" style="105" customWidth="1"/>
    <col min="4532" max="4532" width="9.5703125" style="105" customWidth="1"/>
    <col min="4533" max="4533" width="5.5703125" style="105" customWidth="1"/>
    <col min="4534" max="4534" width="8.5703125" style="105" customWidth="1"/>
    <col min="4535" max="4535" width="5.5703125" style="105" customWidth="1"/>
    <col min="4536" max="4536" width="8.5703125" style="105" customWidth="1"/>
    <col min="4537" max="4537" width="3.5703125" style="105" customWidth="1"/>
    <col min="4538" max="4538" width="7.28515625" style="105" customWidth="1"/>
    <col min="4539" max="4539" width="3.5703125" style="105" customWidth="1"/>
    <col min="4540" max="4540" width="7.28515625" style="105" customWidth="1"/>
    <col min="4541" max="4541" width="3.5703125" style="105" customWidth="1"/>
    <col min="4542" max="4542" width="7.42578125" style="105" customWidth="1"/>
    <col min="4543" max="4543" width="3.5703125" style="105" customWidth="1"/>
    <col min="4544" max="4544" width="7.28515625" style="105" customWidth="1"/>
    <col min="4545" max="4545" width="5.5703125" style="105" customWidth="1"/>
    <col min="4546" max="4546" width="8.5703125" style="105" customWidth="1"/>
    <col min="4547" max="4549" width="6.5703125" style="105" customWidth="1"/>
    <col min="4550" max="4550" width="9.5703125" style="105" customWidth="1"/>
    <col min="4551" max="4552" width="6.5703125" style="105" customWidth="1"/>
    <col min="4553" max="4553" width="8.28515625" style="105" customWidth="1"/>
    <col min="4554" max="4564" width="2.5703125" style="105" customWidth="1"/>
    <col min="4565" max="4566" width="9.140625" style="105"/>
    <col min="4567" max="4570" width="5.5703125" style="105" customWidth="1"/>
    <col min="4571" max="4778" width="9.140625" style="105"/>
    <col min="4779" max="4779" width="3.5703125" style="105" customWidth="1"/>
    <col min="4780" max="4783" width="2.5703125" style="105" customWidth="1"/>
    <col min="4784" max="4784" width="25.5703125" style="105" customWidth="1"/>
    <col min="4785" max="4785" width="30.5703125" style="105" customWidth="1"/>
    <col min="4786" max="4786" width="6.5703125" style="105" customWidth="1"/>
    <col min="4787" max="4787" width="5.5703125" style="105" customWidth="1"/>
    <col min="4788" max="4788" width="9.5703125" style="105" customWidth="1"/>
    <col min="4789" max="4789" width="5.5703125" style="105" customWidth="1"/>
    <col min="4790" max="4790" width="8.5703125" style="105" customWidth="1"/>
    <col min="4791" max="4791" width="5.5703125" style="105" customWidth="1"/>
    <col min="4792" max="4792" width="8.5703125" style="105" customWidth="1"/>
    <col min="4793" max="4793" width="3.5703125" style="105" customWidth="1"/>
    <col min="4794" max="4794" width="7.28515625" style="105" customWidth="1"/>
    <col min="4795" max="4795" width="3.5703125" style="105" customWidth="1"/>
    <col min="4796" max="4796" width="7.28515625" style="105" customWidth="1"/>
    <col min="4797" max="4797" width="3.5703125" style="105" customWidth="1"/>
    <col min="4798" max="4798" width="7.42578125" style="105" customWidth="1"/>
    <col min="4799" max="4799" width="3.5703125" style="105" customWidth="1"/>
    <col min="4800" max="4800" width="7.28515625" style="105" customWidth="1"/>
    <col min="4801" max="4801" width="5.5703125" style="105" customWidth="1"/>
    <col min="4802" max="4802" width="8.5703125" style="105" customWidth="1"/>
    <col min="4803" max="4805" width="6.5703125" style="105" customWidth="1"/>
    <col min="4806" max="4806" width="9.5703125" style="105" customWidth="1"/>
    <col min="4807" max="4808" width="6.5703125" style="105" customWidth="1"/>
    <col min="4809" max="4809" width="8.28515625" style="105" customWidth="1"/>
    <col min="4810" max="4820" width="2.5703125" style="105" customWidth="1"/>
    <col min="4821" max="4822" width="9.140625" style="105"/>
    <col min="4823" max="4826" width="5.5703125" style="105" customWidth="1"/>
    <col min="4827" max="5034" width="9.140625" style="105"/>
    <col min="5035" max="5035" width="3.5703125" style="105" customWidth="1"/>
    <col min="5036" max="5039" width="2.5703125" style="105" customWidth="1"/>
    <col min="5040" max="5040" width="25.5703125" style="105" customWidth="1"/>
    <col min="5041" max="5041" width="30.5703125" style="105" customWidth="1"/>
    <col min="5042" max="5042" width="6.5703125" style="105" customWidth="1"/>
    <col min="5043" max="5043" width="5.5703125" style="105" customWidth="1"/>
    <col min="5044" max="5044" width="9.5703125" style="105" customWidth="1"/>
    <col min="5045" max="5045" width="5.5703125" style="105" customWidth="1"/>
    <col min="5046" max="5046" width="8.5703125" style="105" customWidth="1"/>
    <col min="5047" max="5047" width="5.5703125" style="105" customWidth="1"/>
    <col min="5048" max="5048" width="8.5703125" style="105" customWidth="1"/>
    <col min="5049" max="5049" width="3.5703125" style="105" customWidth="1"/>
    <col min="5050" max="5050" width="7.28515625" style="105" customWidth="1"/>
    <col min="5051" max="5051" width="3.5703125" style="105" customWidth="1"/>
    <col min="5052" max="5052" width="7.28515625" style="105" customWidth="1"/>
    <col min="5053" max="5053" width="3.5703125" style="105" customWidth="1"/>
    <col min="5054" max="5054" width="7.42578125" style="105" customWidth="1"/>
    <col min="5055" max="5055" width="3.5703125" style="105" customWidth="1"/>
    <col min="5056" max="5056" width="7.28515625" style="105" customWidth="1"/>
    <col min="5057" max="5057" width="5.5703125" style="105" customWidth="1"/>
    <col min="5058" max="5058" width="8.5703125" style="105" customWidth="1"/>
    <col min="5059" max="5061" width="6.5703125" style="105" customWidth="1"/>
    <col min="5062" max="5062" width="9.5703125" style="105" customWidth="1"/>
    <col min="5063" max="5064" width="6.5703125" style="105" customWidth="1"/>
    <col min="5065" max="5065" width="8.28515625" style="105" customWidth="1"/>
    <col min="5066" max="5076" width="2.5703125" style="105" customWidth="1"/>
    <col min="5077" max="5078" width="9.140625" style="105"/>
    <col min="5079" max="5082" width="5.5703125" style="105" customWidth="1"/>
    <col min="5083" max="5290" width="9.140625" style="105"/>
    <col min="5291" max="5291" width="3.5703125" style="105" customWidth="1"/>
    <col min="5292" max="5295" width="2.5703125" style="105" customWidth="1"/>
    <col min="5296" max="5296" width="25.5703125" style="105" customWidth="1"/>
    <col min="5297" max="5297" width="30.5703125" style="105" customWidth="1"/>
    <col min="5298" max="5298" width="6.5703125" style="105" customWidth="1"/>
    <col min="5299" max="5299" width="5.5703125" style="105" customWidth="1"/>
    <col min="5300" max="5300" width="9.5703125" style="105" customWidth="1"/>
    <col min="5301" max="5301" width="5.5703125" style="105" customWidth="1"/>
    <col min="5302" max="5302" width="8.5703125" style="105" customWidth="1"/>
    <col min="5303" max="5303" width="5.5703125" style="105" customWidth="1"/>
    <col min="5304" max="5304" width="8.5703125" style="105" customWidth="1"/>
    <col min="5305" max="5305" width="3.5703125" style="105" customWidth="1"/>
    <col min="5306" max="5306" width="7.28515625" style="105" customWidth="1"/>
    <col min="5307" max="5307" width="3.5703125" style="105" customWidth="1"/>
    <col min="5308" max="5308" width="7.28515625" style="105" customWidth="1"/>
    <col min="5309" max="5309" width="3.5703125" style="105" customWidth="1"/>
    <col min="5310" max="5310" width="7.42578125" style="105" customWidth="1"/>
    <col min="5311" max="5311" width="3.5703125" style="105" customWidth="1"/>
    <col min="5312" max="5312" width="7.28515625" style="105" customWidth="1"/>
    <col min="5313" max="5313" width="5.5703125" style="105" customWidth="1"/>
    <col min="5314" max="5314" width="8.5703125" style="105" customWidth="1"/>
    <col min="5315" max="5317" width="6.5703125" style="105" customWidth="1"/>
    <col min="5318" max="5318" width="9.5703125" style="105" customWidth="1"/>
    <col min="5319" max="5320" width="6.5703125" style="105" customWidth="1"/>
    <col min="5321" max="5321" width="8.28515625" style="105" customWidth="1"/>
    <col min="5322" max="5332" width="2.5703125" style="105" customWidth="1"/>
    <col min="5333" max="5334" width="9.140625" style="105"/>
    <col min="5335" max="5338" width="5.5703125" style="105" customWidth="1"/>
    <col min="5339" max="5546" width="9.140625" style="105"/>
    <col min="5547" max="5547" width="3.5703125" style="105" customWidth="1"/>
    <col min="5548" max="5551" width="2.5703125" style="105" customWidth="1"/>
    <col min="5552" max="5552" width="25.5703125" style="105" customWidth="1"/>
    <col min="5553" max="5553" width="30.5703125" style="105" customWidth="1"/>
    <col min="5554" max="5554" width="6.5703125" style="105" customWidth="1"/>
    <col min="5555" max="5555" width="5.5703125" style="105" customWidth="1"/>
    <col min="5556" max="5556" width="9.5703125" style="105" customWidth="1"/>
    <col min="5557" max="5557" width="5.5703125" style="105" customWidth="1"/>
    <col min="5558" max="5558" width="8.5703125" style="105" customWidth="1"/>
    <col min="5559" max="5559" width="5.5703125" style="105" customWidth="1"/>
    <col min="5560" max="5560" width="8.5703125" style="105" customWidth="1"/>
    <col min="5561" max="5561" width="3.5703125" style="105" customWidth="1"/>
    <col min="5562" max="5562" width="7.28515625" style="105" customWidth="1"/>
    <col min="5563" max="5563" width="3.5703125" style="105" customWidth="1"/>
    <col min="5564" max="5564" width="7.28515625" style="105" customWidth="1"/>
    <col min="5565" max="5565" width="3.5703125" style="105" customWidth="1"/>
    <col min="5566" max="5566" width="7.42578125" style="105" customWidth="1"/>
    <col min="5567" max="5567" width="3.5703125" style="105" customWidth="1"/>
    <col min="5568" max="5568" width="7.28515625" style="105" customWidth="1"/>
    <col min="5569" max="5569" width="5.5703125" style="105" customWidth="1"/>
    <col min="5570" max="5570" width="8.5703125" style="105" customWidth="1"/>
    <col min="5571" max="5573" width="6.5703125" style="105" customWidth="1"/>
    <col min="5574" max="5574" width="9.5703125" style="105" customWidth="1"/>
    <col min="5575" max="5576" width="6.5703125" style="105" customWidth="1"/>
    <col min="5577" max="5577" width="8.28515625" style="105" customWidth="1"/>
    <col min="5578" max="5588" width="2.5703125" style="105" customWidth="1"/>
    <col min="5589" max="5590" width="9.140625" style="105"/>
    <col min="5591" max="5594" width="5.5703125" style="105" customWidth="1"/>
    <col min="5595" max="5802" width="9.140625" style="105"/>
    <col min="5803" max="5803" width="3.5703125" style="105" customWidth="1"/>
    <col min="5804" max="5807" width="2.5703125" style="105" customWidth="1"/>
    <col min="5808" max="5808" width="25.5703125" style="105" customWidth="1"/>
    <col min="5809" max="5809" width="30.5703125" style="105" customWidth="1"/>
    <col min="5810" max="5810" width="6.5703125" style="105" customWidth="1"/>
    <col min="5811" max="5811" width="5.5703125" style="105" customWidth="1"/>
    <col min="5812" max="5812" width="9.5703125" style="105" customWidth="1"/>
    <col min="5813" max="5813" width="5.5703125" style="105" customWidth="1"/>
    <col min="5814" max="5814" width="8.5703125" style="105" customWidth="1"/>
    <col min="5815" max="5815" width="5.5703125" style="105" customWidth="1"/>
    <col min="5816" max="5816" width="8.5703125" style="105" customWidth="1"/>
    <col min="5817" max="5817" width="3.5703125" style="105" customWidth="1"/>
    <col min="5818" max="5818" width="7.28515625" style="105" customWidth="1"/>
    <col min="5819" max="5819" width="3.5703125" style="105" customWidth="1"/>
    <col min="5820" max="5820" width="7.28515625" style="105" customWidth="1"/>
    <col min="5821" max="5821" width="3.5703125" style="105" customWidth="1"/>
    <col min="5822" max="5822" width="7.42578125" style="105" customWidth="1"/>
    <col min="5823" max="5823" width="3.5703125" style="105" customWidth="1"/>
    <col min="5824" max="5824" width="7.28515625" style="105" customWidth="1"/>
    <col min="5825" max="5825" width="5.5703125" style="105" customWidth="1"/>
    <col min="5826" max="5826" width="8.5703125" style="105" customWidth="1"/>
    <col min="5827" max="5829" width="6.5703125" style="105" customWidth="1"/>
    <col min="5830" max="5830" width="9.5703125" style="105" customWidth="1"/>
    <col min="5831" max="5832" width="6.5703125" style="105" customWidth="1"/>
    <col min="5833" max="5833" width="8.28515625" style="105" customWidth="1"/>
    <col min="5834" max="5844" width="2.5703125" style="105" customWidth="1"/>
    <col min="5845" max="5846" width="9.140625" style="105"/>
    <col min="5847" max="5850" width="5.5703125" style="105" customWidth="1"/>
    <col min="5851" max="6058" width="9.140625" style="105"/>
    <col min="6059" max="6059" width="3.5703125" style="105" customWidth="1"/>
    <col min="6060" max="6063" width="2.5703125" style="105" customWidth="1"/>
    <col min="6064" max="6064" width="25.5703125" style="105" customWidth="1"/>
    <col min="6065" max="6065" width="30.5703125" style="105" customWidth="1"/>
    <col min="6066" max="6066" width="6.5703125" style="105" customWidth="1"/>
    <col min="6067" max="6067" width="5.5703125" style="105" customWidth="1"/>
    <col min="6068" max="6068" width="9.5703125" style="105" customWidth="1"/>
    <col min="6069" max="6069" width="5.5703125" style="105" customWidth="1"/>
    <col min="6070" max="6070" width="8.5703125" style="105" customWidth="1"/>
    <col min="6071" max="6071" width="5.5703125" style="105" customWidth="1"/>
    <col min="6072" max="6072" width="8.5703125" style="105" customWidth="1"/>
    <col min="6073" max="6073" width="3.5703125" style="105" customWidth="1"/>
    <col min="6074" max="6074" width="7.28515625" style="105" customWidth="1"/>
    <col min="6075" max="6075" width="3.5703125" style="105" customWidth="1"/>
    <col min="6076" max="6076" width="7.28515625" style="105" customWidth="1"/>
    <col min="6077" max="6077" width="3.5703125" style="105" customWidth="1"/>
    <col min="6078" max="6078" width="7.42578125" style="105" customWidth="1"/>
    <col min="6079" max="6079" width="3.5703125" style="105" customWidth="1"/>
    <col min="6080" max="6080" width="7.28515625" style="105" customWidth="1"/>
    <col min="6081" max="6081" width="5.5703125" style="105" customWidth="1"/>
    <col min="6082" max="6082" width="8.5703125" style="105" customWidth="1"/>
    <col min="6083" max="6085" width="6.5703125" style="105" customWidth="1"/>
    <col min="6086" max="6086" width="9.5703125" style="105" customWidth="1"/>
    <col min="6087" max="6088" width="6.5703125" style="105" customWidth="1"/>
    <col min="6089" max="6089" width="8.28515625" style="105" customWidth="1"/>
    <col min="6090" max="6100" width="2.5703125" style="105" customWidth="1"/>
    <col min="6101" max="6102" width="9.140625" style="105"/>
    <col min="6103" max="6106" width="5.5703125" style="105" customWidth="1"/>
    <col min="6107" max="6314" width="9.140625" style="105"/>
    <col min="6315" max="6315" width="3.5703125" style="105" customWidth="1"/>
    <col min="6316" max="6319" width="2.5703125" style="105" customWidth="1"/>
    <col min="6320" max="6320" width="25.5703125" style="105" customWidth="1"/>
    <col min="6321" max="6321" width="30.5703125" style="105" customWidth="1"/>
    <col min="6322" max="6322" width="6.5703125" style="105" customWidth="1"/>
    <col min="6323" max="6323" width="5.5703125" style="105" customWidth="1"/>
    <col min="6324" max="6324" width="9.5703125" style="105" customWidth="1"/>
    <col min="6325" max="6325" width="5.5703125" style="105" customWidth="1"/>
    <col min="6326" max="6326" width="8.5703125" style="105" customWidth="1"/>
    <col min="6327" max="6327" width="5.5703125" style="105" customWidth="1"/>
    <col min="6328" max="6328" width="8.5703125" style="105" customWidth="1"/>
    <col min="6329" max="6329" width="3.5703125" style="105" customWidth="1"/>
    <col min="6330" max="6330" width="7.28515625" style="105" customWidth="1"/>
    <col min="6331" max="6331" width="3.5703125" style="105" customWidth="1"/>
    <col min="6332" max="6332" width="7.28515625" style="105" customWidth="1"/>
    <col min="6333" max="6333" width="3.5703125" style="105" customWidth="1"/>
    <col min="6334" max="6334" width="7.42578125" style="105" customWidth="1"/>
    <col min="6335" max="6335" width="3.5703125" style="105" customWidth="1"/>
    <col min="6336" max="6336" width="7.28515625" style="105" customWidth="1"/>
    <col min="6337" max="6337" width="5.5703125" style="105" customWidth="1"/>
    <col min="6338" max="6338" width="8.5703125" style="105" customWidth="1"/>
    <col min="6339" max="6341" width="6.5703125" style="105" customWidth="1"/>
    <col min="6342" max="6342" width="9.5703125" style="105" customWidth="1"/>
    <col min="6343" max="6344" width="6.5703125" style="105" customWidth="1"/>
    <col min="6345" max="6345" width="8.28515625" style="105" customWidth="1"/>
    <col min="6346" max="6356" width="2.5703125" style="105" customWidth="1"/>
    <col min="6357" max="6358" width="9.140625" style="105"/>
    <col min="6359" max="6362" width="5.5703125" style="105" customWidth="1"/>
    <col min="6363" max="6570" width="9.140625" style="105"/>
    <col min="6571" max="6571" width="3.5703125" style="105" customWidth="1"/>
    <col min="6572" max="6575" width="2.5703125" style="105" customWidth="1"/>
    <col min="6576" max="6576" width="25.5703125" style="105" customWidth="1"/>
    <col min="6577" max="6577" width="30.5703125" style="105" customWidth="1"/>
    <col min="6578" max="6578" width="6.5703125" style="105" customWidth="1"/>
    <col min="6579" max="6579" width="5.5703125" style="105" customWidth="1"/>
    <col min="6580" max="6580" width="9.5703125" style="105" customWidth="1"/>
    <col min="6581" max="6581" width="5.5703125" style="105" customWidth="1"/>
    <col min="6582" max="6582" width="8.5703125" style="105" customWidth="1"/>
    <col min="6583" max="6583" width="5.5703125" style="105" customWidth="1"/>
    <col min="6584" max="6584" width="8.5703125" style="105" customWidth="1"/>
    <col min="6585" max="6585" width="3.5703125" style="105" customWidth="1"/>
    <col min="6586" max="6586" width="7.28515625" style="105" customWidth="1"/>
    <col min="6587" max="6587" width="3.5703125" style="105" customWidth="1"/>
    <col min="6588" max="6588" width="7.28515625" style="105" customWidth="1"/>
    <col min="6589" max="6589" width="3.5703125" style="105" customWidth="1"/>
    <col min="6590" max="6590" width="7.42578125" style="105" customWidth="1"/>
    <col min="6591" max="6591" width="3.5703125" style="105" customWidth="1"/>
    <col min="6592" max="6592" width="7.28515625" style="105" customWidth="1"/>
    <col min="6593" max="6593" width="5.5703125" style="105" customWidth="1"/>
    <col min="6594" max="6594" width="8.5703125" style="105" customWidth="1"/>
    <col min="6595" max="6597" width="6.5703125" style="105" customWidth="1"/>
    <col min="6598" max="6598" width="9.5703125" style="105" customWidth="1"/>
    <col min="6599" max="6600" width="6.5703125" style="105" customWidth="1"/>
    <col min="6601" max="6601" width="8.28515625" style="105" customWidth="1"/>
    <col min="6602" max="6612" width="2.5703125" style="105" customWidth="1"/>
    <col min="6613" max="6614" width="9.140625" style="105"/>
    <col min="6615" max="6618" width="5.5703125" style="105" customWidth="1"/>
    <col min="6619" max="6826" width="9.140625" style="105"/>
    <col min="6827" max="6827" width="3.5703125" style="105" customWidth="1"/>
    <col min="6828" max="6831" width="2.5703125" style="105" customWidth="1"/>
    <col min="6832" max="6832" width="25.5703125" style="105" customWidth="1"/>
    <col min="6833" max="6833" width="30.5703125" style="105" customWidth="1"/>
    <col min="6834" max="6834" width="6.5703125" style="105" customWidth="1"/>
    <col min="6835" max="6835" width="5.5703125" style="105" customWidth="1"/>
    <col min="6836" max="6836" width="9.5703125" style="105" customWidth="1"/>
    <col min="6837" max="6837" width="5.5703125" style="105" customWidth="1"/>
    <col min="6838" max="6838" width="8.5703125" style="105" customWidth="1"/>
    <col min="6839" max="6839" width="5.5703125" style="105" customWidth="1"/>
    <col min="6840" max="6840" width="8.5703125" style="105" customWidth="1"/>
    <col min="6841" max="6841" width="3.5703125" style="105" customWidth="1"/>
    <col min="6842" max="6842" width="7.28515625" style="105" customWidth="1"/>
    <col min="6843" max="6843" width="3.5703125" style="105" customWidth="1"/>
    <col min="6844" max="6844" width="7.28515625" style="105" customWidth="1"/>
    <col min="6845" max="6845" width="3.5703125" style="105" customWidth="1"/>
    <col min="6846" max="6846" width="7.42578125" style="105" customWidth="1"/>
    <col min="6847" max="6847" width="3.5703125" style="105" customWidth="1"/>
    <col min="6848" max="6848" width="7.28515625" style="105" customWidth="1"/>
    <col min="6849" max="6849" width="5.5703125" style="105" customWidth="1"/>
    <col min="6850" max="6850" width="8.5703125" style="105" customWidth="1"/>
    <col min="6851" max="6853" width="6.5703125" style="105" customWidth="1"/>
    <col min="6854" max="6854" width="9.5703125" style="105" customWidth="1"/>
    <col min="6855" max="6856" width="6.5703125" style="105" customWidth="1"/>
    <col min="6857" max="6857" width="8.28515625" style="105" customWidth="1"/>
    <col min="6858" max="6868" width="2.5703125" style="105" customWidth="1"/>
    <col min="6869" max="6870" width="9.140625" style="105"/>
    <col min="6871" max="6874" width="5.5703125" style="105" customWidth="1"/>
    <col min="6875" max="7082" width="9.140625" style="105"/>
    <col min="7083" max="7083" width="3.5703125" style="105" customWidth="1"/>
    <col min="7084" max="7087" width="2.5703125" style="105" customWidth="1"/>
    <col min="7088" max="7088" width="25.5703125" style="105" customWidth="1"/>
    <col min="7089" max="7089" width="30.5703125" style="105" customWidth="1"/>
    <col min="7090" max="7090" width="6.5703125" style="105" customWidth="1"/>
    <col min="7091" max="7091" width="5.5703125" style="105" customWidth="1"/>
    <col min="7092" max="7092" width="9.5703125" style="105" customWidth="1"/>
    <col min="7093" max="7093" width="5.5703125" style="105" customWidth="1"/>
    <col min="7094" max="7094" width="8.5703125" style="105" customWidth="1"/>
    <col min="7095" max="7095" width="5.5703125" style="105" customWidth="1"/>
    <col min="7096" max="7096" width="8.5703125" style="105" customWidth="1"/>
    <col min="7097" max="7097" width="3.5703125" style="105" customWidth="1"/>
    <col min="7098" max="7098" width="7.28515625" style="105" customWidth="1"/>
    <col min="7099" max="7099" width="3.5703125" style="105" customWidth="1"/>
    <col min="7100" max="7100" width="7.28515625" style="105" customWidth="1"/>
    <col min="7101" max="7101" width="3.5703125" style="105" customWidth="1"/>
    <col min="7102" max="7102" width="7.42578125" style="105" customWidth="1"/>
    <col min="7103" max="7103" width="3.5703125" style="105" customWidth="1"/>
    <col min="7104" max="7104" width="7.28515625" style="105" customWidth="1"/>
    <col min="7105" max="7105" width="5.5703125" style="105" customWidth="1"/>
    <col min="7106" max="7106" width="8.5703125" style="105" customWidth="1"/>
    <col min="7107" max="7109" width="6.5703125" style="105" customWidth="1"/>
    <col min="7110" max="7110" width="9.5703125" style="105" customWidth="1"/>
    <col min="7111" max="7112" width="6.5703125" style="105" customWidth="1"/>
    <col min="7113" max="7113" width="8.28515625" style="105" customWidth="1"/>
    <col min="7114" max="7124" width="2.5703125" style="105" customWidth="1"/>
    <col min="7125" max="7126" width="9.140625" style="105"/>
    <col min="7127" max="7130" width="5.5703125" style="105" customWidth="1"/>
    <col min="7131" max="7338" width="9.140625" style="105"/>
    <col min="7339" max="7339" width="3.5703125" style="105" customWidth="1"/>
    <col min="7340" max="7343" width="2.5703125" style="105" customWidth="1"/>
    <col min="7344" max="7344" width="25.5703125" style="105" customWidth="1"/>
    <col min="7345" max="7345" width="30.5703125" style="105" customWidth="1"/>
    <col min="7346" max="7346" width="6.5703125" style="105" customWidth="1"/>
    <col min="7347" max="7347" width="5.5703125" style="105" customWidth="1"/>
    <col min="7348" max="7348" width="9.5703125" style="105" customWidth="1"/>
    <col min="7349" max="7349" width="5.5703125" style="105" customWidth="1"/>
    <col min="7350" max="7350" width="8.5703125" style="105" customWidth="1"/>
    <col min="7351" max="7351" width="5.5703125" style="105" customWidth="1"/>
    <col min="7352" max="7352" width="8.5703125" style="105" customWidth="1"/>
    <col min="7353" max="7353" width="3.5703125" style="105" customWidth="1"/>
    <col min="7354" max="7354" width="7.28515625" style="105" customWidth="1"/>
    <col min="7355" max="7355" width="3.5703125" style="105" customWidth="1"/>
    <col min="7356" max="7356" width="7.28515625" style="105" customWidth="1"/>
    <col min="7357" max="7357" width="3.5703125" style="105" customWidth="1"/>
    <col min="7358" max="7358" width="7.42578125" style="105" customWidth="1"/>
    <col min="7359" max="7359" width="3.5703125" style="105" customWidth="1"/>
    <col min="7360" max="7360" width="7.28515625" style="105" customWidth="1"/>
    <col min="7361" max="7361" width="5.5703125" style="105" customWidth="1"/>
    <col min="7362" max="7362" width="8.5703125" style="105" customWidth="1"/>
    <col min="7363" max="7365" width="6.5703125" style="105" customWidth="1"/>
    <col min="7366" max="7366" width="9.5703125" style="105" customWidth="1"/>
    <col min="7367" max="7368" width="6.5703125" style="105" customWidth="1"/>
    <col min="7369" max="7369" width="8.28515625" style="105" customWidth="1"/>
    <col min="7370" max="7380" width="2.5703125" style="105" customWidth="1"/>
    <col min="7381" max="7382" width="9.140625" style="105"/>
    <col min="7383" max="7386" width="5.5703125" style="105" customWidth="1"/>
    <col min="7387" max="7594" width="9.140625" style="105"/>
    <col min="7595" max="7595" width="3.5703125" style="105" customWidth="1"/>
    <col min="7596" max="7599" width="2.5703125" style="105" customWidth="1"/>
    <col min="7600" max="7600" width="25.5703125" style="105" customWidth="1"/>
    <col min="7601" max="7601" width="30.5703125" style="105" customWidth="1"/>
    <col min="7602" max="7602" width="6.5703125" style="105" customWidth="1"/>
    <col min="7603" max="7603" width="5.5703125" style="105" customWidth="1"/>
    <col min="7604" max="7604" width="9.5703125" style="105" customWidth="1"/>
    <col min="7605" max="7605" width="5.5703125" style="105" customWidth="1"/>
    <col min="7606" max="7606" width="8.5703125" style="105" customWidth="1"/>
    <col min="7607" max="7607" width="5.5703125" style="105" customWidth="1"/>
    <col min="7608" max="7608" width="8.5703125" style="105" customWidth="1"/>
    <col min="7609" max="7609" width="3.5703125" style="105" customWidth="1"/>
    <col min="7610" max="7610" width="7.28515625" style="105" customWidth="1"/>
    <col min="7611" max="7611" width="3.5703125" style="105" customWidth="1"/>
    <col min="7612" max="7612" width="7.28515625" style="105" customWidth="1"/>
    <col min="7613" max="7613" width="3.5703125" style="105" customWidth="1"/>
    <col min="7614" max="7614" width="7.42578125" style="105" customWidth="1"/>
    <col min="7615" max="7615" width="3.5703125" style="105" customWidth="1"/>
    <col min="7616" max="7616" width="7.28515625" style="105" customWidth="1"/>
    <col min="7617" max="7617" width="5.5703125" style="105" customWidth="1"/>
    <col min="7618" max="7618" width="8.5703125" style="105" customWidth="1"/>
    <col min="7619" max="7621" width="6.5703125" style="105" customWidth="1"/>
    <col min="7622" max="7622" width="9.5703125" style="105" customWidth="1"/>
    <col min="7623" max="7624" width="6.5703125" style="105" customWidth="1"/>
    <col min="7625" max="7625" width="8.28515625" style="105" customWidth="1"/>
    <col min="7626" max="7636" width="2.5703125" style="105" customWidth="1"/>
    <col min="7637" max="7638" width="9.140625" style="105"/>
    <col min="7639" max="7642" width="5.5703125" style="105" customWidth="1"/>
    <col min="7643" max="7850" width="9.140625" style="105"/>
    <col min="7851" max="7851" width="3.5703125" style="105" customWidth="1"/>
    <col min="7852" max="7855" width="2.5703125" style="105" customWidth="1"/>
    <col min="7856" max="7856" width="25.5703125" style="105" customWidth="1"/>
    <col min="7857" max="7857" width="30.5703125" style="105" customWidth="1"/>
    <col min="7858" max="7858" width="6.5703125" style="105" customWidth="1"/>
    <col min="7859" max="7859" width="5.5703125" style="105" customWidth="1"/>
    <col min="7860" max="7860" width="9.5703125" style="105" customWidth="1"/>
    <col min="7861" max="7861" width="5.5703125" style="105" customWidth="1"/>
    <col min="7862" max="7862" width="8.5703125" style="105" customWidth="1"/>
    <col min="7863" max="7863" width="5.5703125" style="105" customWidth="1"/>
    <col min="7864" max="7864" width="8.5703125" style="105" customWidth="1"/>
    <col min="7865" max="7865" width="3.5703125" style="105" customWidth="1"/>
    <col min="7866" max="7866" width="7.28515625" style="105" customWidth="1"/>
    <col min="7867" max="7867" width="3.5703125" style="105" customWidth="1"/>
    <col min="7868" max="7868" width="7.28515625" style="105" customWidth="1"/>
    <col min="7869" max="7869" width="3.5703125" style="105" customWidth="1"/>
    <col min="7870" max="7870" width="7.42578125" style="105" customWidth="1"/>
    <col min="7871" max="7871" width="3.5703125" style="105" customWidth="1"/>
    <col min="7872" max="7872" width="7.28515625" style="105" customWidth="1"/>
    <col min="7873" max="7873" width="5.5703125" style="105" customWidth="1"/>
    <col min="7874" max="7874" width="8.5703125" style="105" customWidth="1"/>
    <col min="7875" max="7877" width="6.5703125" style="105" customWidth="1"/>
    <col min="7878" max="7878" width="9.5703125" style="105" customWidth="1"/>
    <col min="7879" max="7880" width="6.5703125" style="105" customWidth="1"/>
    <col min="7881" max="7881" width="8.28515625" style="105" customWidth="1"/>
    <col min="7882" max="7892" width="2.5703125" style="105" customWidth="1"/>
    <col min="7893" max="7894" width="9.140625" style="105"/>
    <col min="7895" max="7898" width="5.5703125" style="105" customWidth="1"/>
    <col min="7899" max="8106" width="9.140625" style="105"/>
    <col min="8107" max="8107" width="3.5703125" style="105" customWidth="1"/>
    <col min="8108" max="8111" width="2.5703125" style="105" customWidth="1"/>
    <col min="8112" max="8112" width="25.5703125" style="105" customWidth="1"/>
    <col min="8113" max="8113" width="30.5703125" style="105" customWidth="1"/>
    <col min="8114" max="8114" width="6.5703125" style="105" customWidth="1"/>
    <col min="8115" max="8115" width="5.5703125" style="105" customWidth="1"/>
    <col min="8116" max="8116" width="9.5703125" style="105" customWidth="1"/>
    <col min="8117" max="8117" width="5.5703125" style="105" customWidth="1"/>
    <col min="8118" max="8118" width="8.5703125" style="105" customWidth="1"/>
    <col min="8119" max="8119" width="5.5703125" style="105" customWidth="1"/>
    <col min="8120" max="8120" width="8.5703125" style="105" customWidth="1"/>
    <col min="8121" max="8121" width="3.5703125" style="105" customWidth="1"/>
    <col min="8122" max="8122" width="7.28515625" style="105" customWidth="1"/>
    <col min="8123" max="8123" width="3.5703125" style="105" customWidth="1"/>
    <col min="8124" max="8124" width="7.28515625" style="105" customWidth="1"/>
    <col min="8125" max="8125" width="3.5703125" style="105" customWidth="1"/>
    <col min="8126" max="8126" width="7.42578125" style="105" customWidth="1"/>
    <col min="8127" max="8127" width="3.5703125" style="105" customWidth="1"/>
    <col min="8128" max="8128" width="7.28515625" style="105" customWidth="1"/>
    <col min="8129" max="8129" width="5.5703125" style="105" customWidth="1"/>
    <col min="8130" max="8130" width="8.5703125" style="105" customWidth="1"/>
    <col min="8131" max="8133" width="6.5703125" style="105" customWidth="1"/>
    <col min="8134" max="8134" width="9.5703125" style="105" customWidth="1"/>
    <col min="8135" max="8136" width="6.5703125" style="105" customWidth="1"/>
    <col min="8137" max="8137" width="8.28515625" style="105" customWidth="1"/>
    <col min="8138" max="8148" width="2.5703125" style="105" customWidth="1"/>
    <col min="8149" max="8150" width="9.140625" style="105"/>
    <col min="8151" max="8154" width="5.5703125" style="105" customWidth="1"/>
    <col min="8155" max="8362" width="9.140625" style="105"/>
    <col min="8363" max="8363" width="3.5703125" style="105" customWidth="1"/>
    <col min="8364" max="8367" width="2.5703125" style="105" customWidth="1"/>
    <col min="8368" max="8368" width="25.5703125" style="105" customWidth="1"/>
    <col min="8369" max="8369" width="30.5703125" style="105" customWidth="1"/>
    <col min="8370" max="8370" width="6.5703125" style="105" customWidth="1"/>
    <col min="8371" max="8371" width="5.5703125" style="105" customWidth="1"/>
    <col min="8372" max="8372" width="9.5703125" style="105" customWidth="1"/>
    <col min="8373" max="8373" width="5.5703125" style="105" customWidth="1"/>
    <col min="8374" max="8374" width="8.5703125" style="105" customWidth="1"/>
    <col min="8375" max="8375" width="5.5703125" style="105" customWidth="1"/>
    <col min="8376" max="8376" width="8.5703125" style="105" customWidth="1"/>
    <col min="8377" max="8377" width="3.5703125" style="105" customWidth="1"/>
    <col min="8378" max="8378" width="7.28515625" style="105" customWidth="1"/>
    <col min="8379" max="8379" width="3.5703125" style="105" customWidth="1"/>
    <col min="8380" max="8380" width="7.28515625" style="105" customWidth="1"/>
    <col min="8381" max="8381" width="3.5703125" style="105" customWidth="1"/>
    <col min="8382" max="8382" width="7.42578125" style="105" customWidth="1"/>
    <col min="8383" max="8383" width="3.5703125" style="105" customWidth="1"/>
    <col min="8384" max="8384" width="7.28515625" style="105" customWidth="1"/>
    <col min="8385" max="8385" width="5.5703125" style="105" customWidth="1"/>
    <col min="8386" max="8386" width="8.5703125" style="105" customWidth="1"/>
    <col min="8387" max="8389" width="6.5703125" style="105" customWidth="1"/>
    <col min="8390" max="8390" width="9.5703125" style="105" customWidth="1"/>
    <col min="8391" max="8392" width="6.5703125" style="105" customWidth="1"/>
    <col min="8393" max="8393" width="8.28515625" style="105" customWidth="1"/>
    <col min="8394" max="8404" width="2.5703125" style="105" customWidth="1"/>
    <col min="8405" max="8406" width="9.140625" style="105"/>
    <col min="8407" max="8410" width="5.5703125" style="105" customWidth="1"/>
    <col min="8411" max="8618" width="9.140625" style="105"/>
    <col min="8619" max="8619" width="3.5703125" style="105" customWidth="1"/>
    <col min="8620" max="8623" width="2.5703125" style="105" customWidth="1"/>
    <col min="8624" max="8624" width="25.5703125" style="105" customWidth="1"/>
    <col min="8625" max="8625" width="30.5703125" style="105" customWidth="1"/>
    <col min="8626" max="8626" width="6.5703125" style="105" customWidth="1"/>
    <col min="8627" max="8627" width="5.5703125" style="105" customWidth="1"/>
    <col min="8628" max="8628" width="9.5703125" style="105" customWidth="1"/>
    <col min="8629" max="8629" width="5.5703125" style="105" customWidth="1"/>
    <col min="8630" max="8630" width="8.5703125" style="105" customWidth="1"/>
    <col min="8631" max="8631" width="5.5703125" style="105" customWidth="1"/>
    <col min="8632" max="8632" width="8.5703125" style="105" customWidth="1"/>
    <col min="8633" max="8633" width="3.5703125" style="105" customWidth="1"/>
    <col min="8634" max="8634" width="7.28515625" style="105" customWidth="1"/>
    <col min="8635" max="8635" width="3.5703125" style="105" customWidth="1"/>
    <col min="8636" max="8636" width="7.28515625" style="105" customWidth="1"/>
    <col min="8637" max="8637" width="3.5703125" style="105" customWidth="1"/>
    <col min="8638" max="8638" width="7.42578125" style="105" customWidth="1"/>
    <col min="8639" max="8639" width="3.5703125" style="105" customWidth="1"/>
    <col min="8640" max="8640" width="7.28515625" style="105" customWidth="1"/>
    <col min="8641" max="8641" width="5.5703125" style="105" customWidth="1"/>
    <col min="8642" max="8642" width="8.5703125" style="105" customWidth="1"/>
    <col min="8643" max="8645" width="6.5703125" style="105" customWidth="1"/>
    <col min="8646" max="8646" width="9.5703125" style="105" customWidth="1"/>
    <col min="8647" max="8648" width="6.5703125" style="105" customWidth="1"/>
    <col min="8649" max="8649" width="8.28515625" style="105" customWidth="1"/>
    <col min="8650" max="8660" width="2.5703125" style="105" customWidth="1"/>
    <col min="8661" max="8662" width="9.140625" style="105"/>
    <col min="8663" max="8666" width="5.5703125" style="105" customWidth="1"/>
    <col min="8667" max="8874" width="9.140625" style="105"/>
    <col min="8875" max="8875" width="3.5703125" style="105" customWidth="1"/>
    <col min="8876" max="8879" width="2.5703125" style="105" customWidth="1"/>
    <col min="8880" max="8880" width="25.5703125" style="105" customWidth="1"/>
    <col min="8881" max="8881" width="30.5703125" style="105" customWidth="1"/>
    <col min="8882" max="8882" width="6.5703125" style="105" customWidth="1"/>
    <col min="8883" max="8883" width="5.5703125" style="105" customWidth="1"/>
    <col min="8884" max="8884" width="9.5703125" style="105" customWidth="1"/>
    <col min="8885" max="8885" width="5.5703125" style="105" customWidth="1"/>
    <col min="8886" max="8886" width="8.5703125" style="105" customWidth="1"/>
    <col min="8887" max="8887" width="5.5703125" style="105" customWidth="1"/>
    <col min="8888" max="8888" width="8.5703125" style="105" customWidth="1"/>
    <col min="8889" max="8889" width="3.5703125" style="105" customWidth="1"/>
    <col min="8890" max="8890" width="7.28515625" style="105" customWidth="1"/>
    <col min="8891" max="8891" width="3.5703125" style="105" customWidth="1"/>
    <col min="8892" max="8892" width="7.28515625" style="105" customWidth="1"/>
    <col min="8893" max="8893" width="3.5703125" style="105" customWidth="1"/>
    <col min="8894" max="8894" width="7.42578125" style="105" customWidth="1"/>
    <col min="8895" max="8895" width="3.5703125" style="105" customWidth="1"/>
    <col min="8896" max="8896" width="7.28515625" style="105" customWidth="1"/>
    <col min="8897" max="8897" width="5.5703125" style="105" customWidth="1"/>
    <col min="8898" max="8898" width="8.5703125" style="105" customWidth="1"/>
    <col min="8899" max="8901" width="6.5703125" style="105" customWidth="1"/>
    <col min="8902" max="8902" width="9.5703125" style="105" customWidth="1"/>
    <col min="8903" max="8904" width="6.5703125" style="105" customWidth="1"/>
    <col min="8905" max="8905" width="8.28515625" style="105" customWidth="1"/>
    <col min="8906" max="8916" width="2.5703125" style="105" customWidth="1"/>
    <col min="8917" max="8918" width="9.140625" style="105"/>
    <col min="8919" max="8922" width="5.5703125" style="105" customWidth="1"/>
    <col min="8923" max="9130" width="9.140625" style="105"/>
    <col min="9131" max="9131" width="3.5703125" style="105" customWidth="1"/>
    <col min="9132" max="9135" width="2.5703125" style="105" customWidth="1"/>
    <col min="9136" max="9136" width="25.5703125" style="105" customWidth="1"/>
    <col min="9137" max="9137" width="30.5703125" style="105" customWidth="1"/>
    <col min="9138" max="9138" width="6.5703125" style="105" customWidth="1"/>
    <col min="9139" max="9139" width="5.5703125" style="105" customWidth="1"/>
    <col min="9140" max="9140" width="9.5703125" style="105" customWidth="1"/>
    <col min="9141" max="9141" width="5.5703125" style="105" customWidth="1"/>
    <col min="9142" max="9142" width="8.5703125" style="105" customWidth="1"/>
    <col min="9143" max="9143" width="5.5703125" style="105" customWidth="1"/>
    <col min="9144" max="9144" width="8.5703125" style="105" customWidth="1"/>
    <col min="9145" max="9145" width="3.5703125" style="105" customWidth="1"/>
    <col min="9146" max="9146" width="7.28515625" style="105" customWidth="1"/>
    <col min="9147" max="9147" width="3.5703125" style="105" customWidth="1"/>
    <col min="9148" max="9148" width="7.28515625" style="105" customWidth="1"/>
    <col min="9149" max="9149" width="3.5703125" style="105" customWidth="1"/>
    <col min="9150" max="9150" width="7.42578125" style="105" customWidth="1"/>
    <col min="9151" max="9151" width="3.5703125" style="105" customWidth="1"/>
    <col min="9152" max="9152" width="7.28515625" style="105" customWidth="1"/>
    <col min="9153" max="9153" width="5.5703125" style="105" customWidth="1"/>
    <col min="9154" max="9154" width="8.5703125" style="105" customWidth="1"/>
    <col min="9155" max="9157" width="6.5703125" style="105" customWidth="1"/>
    <col min="9158" max="9158" width="9.5703125" style="105" customWidth="1"/>
    <col min="9159" max="9160" width="6.5703125" style="105" customWidth="1"/>
    <col min="9161" max="9161" width="8.28515625" style="105" customWidth="1"/>
    <col min="9162" max="9172" width="2.5703125" style="105" customWidth="1"/>
    <col min="9173" max="9174" width="9.140625" style="105"/>
    <col min="9175" max="9178" width="5.5703125" style="105" customWidth="1"/>
    <col min="9179" max="9386" width="9.140625" style="105"/>
    <col min="9387" max="9387" width="3.5703125" style="105" customWidth="1"/>
    <col min="9388" max="9391" width="2.5703125" style="105" customWidth="1"/>
    <col min="9392" max="9392" width="25.5703125" style="105" customWidth="1"/>
    <col min="9393" max="9393" width="30.5703125" style="105" customWidth="1"/>
    <col min="9394" max="9394" width="6.5703125" style="105" customWidth="1"/>
    <col min="9395" max="9395" width="5.5703125" style="105" customWidth="1"/>
    <col min="9396" max="9396" width="9.5703125" style="105" customWidth="1"/>
    <col min="9397" max="9397" width="5.5703125" style="105" customWidth="1"/>
    <col min="9398" max="9398" width="8.5703125" style="105" customWidth="1"/>
    <col min="9399" max="9399" width="5.5703125" style="105" customWidth="1"/>
    <col min="9400" max="9400" width="8.5703125" style="105" customWidth="1"/>
    <col min="9401" max="9401" width="3.5703125" style="105" customWidth="1"/>
    <col min="9402" max="9402" width="7.28515625" style="105" customWidth="1"/>
    <col min="9403" max="9403" width="3.5703125" style="105" customWidth="1"/>
    <col min="9404" max="9404" width="7.28515625" style="105" customWidth="1"/>
    <col min="9405" max="9405" width="3.5703125" style="105" customWidth="1"/>
    <col min="9406" max="9406" width="7.42578125" style="105" customWidth="1"/>
    <col min="9407" max="9407" width="3.5703125" style="105" customWidth="1"/>
    <col min="9408" max="9408" width="7.28515625" style="105" customWidth="1"/>
    <col min="9409" max="9409" width="5.5703125" style="105" customWidth="1"/>
    <col min="9410" max="9410" width="8.5703125" style="105" customWidth="1"/>
    <col min="9411" max="9413" width="6.5703125" style="105" customWidth="1"/>
    <col min="9414" max="9414" width="9.5703125" style="105" customWidth="1"/>
    <col min="9415" max="9416" width="6.5703125" style="105" customWidth="1"/>
    <col min="9417" max="9417" width="8.28515625" style="105" customWidth="1"/>
    <col min="9418" max="9428" width="2.5703125" style="105" customWidth="1"/>
    <col min="9429" max="9430" width="9.140625" style="105"/>
    <col min="9431" max="9434" width="5.5703125" style="105" customWidth="1"/>
    <col min="9435" max="9642" width="9.140625" style="105"/>
    <col min="9643" max="9643" width="3.5703125" style="105" customWidth="1"/>
    <col min="9644" max="9647" width="2.5703125" style="105" customWidth="1"/>
    <col min="9648" max="9648" width="25.5703125" style="105" customWidth="1"/>
    <col min="9649" max="9649" width="30.5703125" style="105" customWidth="1"/>
    <col min="9650" max="9650" width="6.5703125" style="105" customWidth="1"/>
    <col min="9651" max="9651" width="5.5703125" style="105" customWidth="1"/>
    <col min="9652" max="9652" width="9.5703125" style="105" customWidth="1"/>
    <col min="9653" max="9653" width="5.5703125" style="105" customWidth="1"/>
    <col min="9654" max="9654" width="8.5703125" style="105" customWidth="1"/>
    <col min="9655" max="9655" width="5.5703125" style="105" customWidth="1"/>
    <col min="9656" max="9656" width="8.5703125" style="105" customWidth="1"/>
    <col min="9657" max="9657" width="3.5703125" style="105" customWidth="1"/>
    <col min="9658" max="9658" width="7.28515625" style="105" customWidth="1"/>
    <col min="9659" max="9659" width="3.5703125" style="105" customWidth="1"/>
    <col min="9660" max="9660" width="7.28515625" style="105" customWidth="1"/>
    <col min="9661" max="9661" width="3.5703125" style="105" customWidth="1"/>
    <col min="9662" max="9662" width="7.42578125" style="105" customWidth="1"/>
    <col min="9663" max="9663" width="3.5703125" style="105" customWidth="1"/>
    <col min="9664" max="9664" width="7.28515625" style="105" customWidth="1"/>
    <col min="9665" max="9665" width="5.5703125" style="105" customWidth="1"/>
    <col min="9666" max="9666" width="8.5703125" style="105" customWidth="1"/>
    <col min="9667" max="9669" width="6.5703125" style="105" customWidth="1"/>
    <col min="9670" max="9670" width="9.5703125" style="105" customWidth="1"/>
    <col min="9671" max="9672" width="6.5703125" style="105" customWidth="1"/>
    <col min="9673" max="9673" width="8.28515625" style="105" customWidth="1"/>
    <col min="9674" max="9684" width="2.5703125" style="105" customWidth="1"/>
    <col min="9685" max="9686" width="9.140625" style="105"/>
    <col min="9687" max="9690" width="5.5703125" style="105" customWidth="1"/>
    <col min="9691" max="9898" width="9.140625" style="105"/>
    <col min="9899" max="9899" width="3.5703125" style="105" customWidth="1"/>
    <col min="9900" max="9903" width="2.5703125" style="105" customWidth="1"/>
    <col min="9904" max="9904" width="25.5703125" style="105" customWidth="1"/>
    <col min="9905" max="9905" width="30.5703125" style="105" customWidth="1"/>
    <col min="9906" max="9906" width="6.5703125" style="105" customWidth="1"/>
    <col min="9907" max="9907" width="5.5703125" style="105" customWidth="1"/>
    <col min="9908" max="9908" width="9.5703125" style="105" customWidth="1"/>
    <col min="9909" max="9909" width="5.5703125" style="105" customWidth="1"/>
    <col min="9910" max="9910" width="8.5703125" style="105" customWidth="1"/>
    <col min="9911" max="9911" width="5.5703125" style="105" customWidth="1"/>
    <col min="9912" max="9912" width="8.5703125" style="105" customWidth="1"/>
    <col min="9913" max="9913" width="3.5703125" style="105" customWidth="1"/>
    <col min="9914" max="9914" width="7.28515625" style="105" customWidth="1"/>
    <col min="9915" max="9915" width="3.5703125" style="105" customWidth="1"/>
    <col min="9916" max="9916" width="7.28515625" style="105" customWidth="1"/>
    <col min="9917" max="9917" width="3.5703125" style="105" customWidth="1"/>
    <col min="9918" max="9918" width="7.42578125" style="105" customWidth="1"/>
    <col min="9919" max="9919" width="3.5703125" style="105" customWidth="1"/>
    <col min="9920" max="9920" width="7.28515625" style="105" customWidth="1"/>
    <col min="9921" max="9921" width="5.5703125" style="105" customWidth="1"/>
    <col min="9922" max="9922" width="8.5703125" style="105" customWidth="1"/>
    <col min="9923" max="9925" width="6.5703125" style="105" customWidth="1"/>
    <col min="9926" max="9926" width="9.5703125" style="105" customWidth="1"/>
    <col min="9927" max="9928" width="6.5703125" style="105" customWidth="1"/>
    <col min="9929" max="9929" width="8.28515625" style="105" customWidth="1"/>
    <col min="9930" max="9940" width="2.5703125" style="105" customWidth="1"/>
    <col min="9941" max="9942" width="9.140625" style="105"/>
    <col min="9943" max="9946" width="5.5703125" style="105" customWidth="1"/>
    <col min="9947" max="10154" width="9.140625" style="105"/>
    <col min="10155" max="10155" width="3.5703125" style="105" customWidth="1"/>
    <col min="10156" max="10159" width="2.5703125" style="105" customWidth="1"/>
    <col min="10160" max="10160" width="25.5703125" style="105" customWidth="1"/>
    <col min="10161" max="10161" width="30.5703125" style="105" customWidth="1"/>
    <col min="10162" max="10162" width="6.5703125" style="105" customWidth="1"/>
    <col min="10163" max="10163" width="5.5703125" style="105" customWidth="1"/>
    <col min="10164" max="10164" width="9.5703125" style="105" customWidth="1"/>
    <col min="10165" max="10165" width="5.5703125" style="105" customWidth="1"/>
    <col min="10166" max="10166" width="8.5703125" style="105" customWidth="1"/>
    <col min="10167" max="10167" width="5.5703125" style="105" customWidth="1"/>
    <col min="10168" max="10168" width="8.5703125" style="105" customWidth="1"/>
    <col min="10169" max="10169" width="3.5703125" style="105" customWidth="1"/>
    <col min="10170" max="10170" width="7.28515625" style="105" customWidth="1"/>
    <col min="10171" max="10171" width="3.5703125" style="105" customWidth="1"/>
    <col min="10172" max="10172" width="7.28515625" style="105" customWidth="1"/>
    <col min="10173" max="10173" width="3.5703125" style="105" customWidth="1"/>
    <col min="10174" max="10174" width="7.42578125" style="105" customWidth="1"/>
    <col min="10175" max="10175" width="3.5703125" style="105" customWidth="1"/>
    <col min="10176" max="10176" width="7.28515625" style="105" customWidth="1"/>
    <col min="10177" max="10177" width="5.5703125" style="105" customWidth="1"/>
    <col min="10178" max="10178" width="8.5703125" style="105" customWidth="1"/>
    <col min="10179" max="10181" width="6.5703125" style="105" customWidth="1"/>
    <col min="10182" max="10182" width="9.5703125" style="105" customWidth="1"/>
    <col min="10183" max="10184" width="6.5703125" style="105" customWidth="1"/>
    <col min="10185" max="10185" width="8.28515625" style="105" customWidth="1"/>
    <col min="10186" max="10196" width="2.5703125" style="105" customWidth="1"/>
    <col min="10197" max="10198" width="9.140625" style="105"/>
    <col min="10199" max="10202" width="5.5703125" style="105" customWidth="1"/>
    <col min="10203" max="10410" width="9.140625" style="105"/>
    <col min="10411" max="10411" width="3.5703125" style="105" customWidth="1"/>
    <col min="10412" max="10415" width="2.5703125" style="105" customWidth="1"/>
    <col min="10416" max="10416" width="25.5703125" style="105" customWidth="1"/>
    <col min="10417" max="10417" width="30.5703125" style="105" customWidth="1"/>
    <col min="10418" max="10418" width="6.5703125" style="105" customWidth="1"/>
    <col min="10419" max="10419" width="5.5703125" style="105" customWidth="1"/>
    <col min="10420" max="10420" width="9.5703125" style="105" customWidth="1"/>
    <col min="10421" max="10421" width="5.5703125" style="105" customWidth="1"/>
    <col min="10422" max="10422" width="8.5703125" style="105" customWidth="1"/>
    <col min="10423" max="10423" width="5.5703125" style="105" customWidth="1"/>
    <col min="10424" max="10424" width="8.5703125" style="105" customWidth="1"/>
    <col min="10425" max="10425" width="3.5703125" style="105" customWidth="1"/>
    <col min="10426" max="10426" width="7.28515625" style="105" customWidth="1"/>
    <col min="10427" max="10427" width="3.5703125" style="105" customWidth="1"/>
    <col min="10428" max="10428" width="7.28515625" style="105" customWidth="1"/>
    <col min="10429" max="10429" width="3.5703125" style="105" customWidth="1"/>
    <col min="10430" max="10430" width="7.42578125" style="105" customWidth="1"/>
    <col min="10431" max="10431" width="3.5703125" style="105" customWidth="1"/>
    <col min="10432" max="10432" width="7.28515625" style="105" customWidth="1"/>
    <col min="10433" max="10433" width="5.5703125" style="105" customWidth="1"/>
    <col min="10434" max="10434" width="8.5703125" style="105" customWidth="1"/>
    <col min="10435" max="10437" width="6.5703125" style="105" customWidth="1"/>
    <col min="10438" max="10438" width="9.5703125" style="105" customWidth="1"/>
    <col min="10439" max="10440" width="6.5703125" style="105" customWidth="1"/>
    <col min="10441" max="10441" width="8.28515625" style="105" customWidth="1"/>
    <col min="10442" max="10452" width="2.5703125" style="105" customWidth="1"/>
    <col min="10453" max="10454" width="9.140625" style="105"/>
    <col min="10455" max="10458" width="5.5703125" style="105" customWidth="1"/>
    <col min="10459" max="10666" width="9.140625" style="105"/>
    <col min="10667" max="10667" width="3.5703125" style="105" customWidth="1"/>
    <col min="10668" max="10671" width="2.5703125" style="105" customWidth="1"/>
    <col min="10672" max="10672" width="25.5703125" style="105" customWidth="1"/>
    <col min="10673" max="10673" width="30.5703125" style="105" customWidth="1"/>
    <col min="10674" max="10674" width="6.5703125" style="105" customWidth="1"/>
    <col min="10675" max="10675" width="5.5703125" style="105" customWidth="1"/>
    <col min="10676" max="10676" width="9.5703125" style="105" customWidth="1"/>
    <col min="10677" max="10677" width="5.5703125" style="105" customWidth="1"/>
    <col min="10678" max="10678" width="8.5703125" style="105" customWidth="1"/>
    <col min="10679" max="10679" width="5.5703125" style="105" customWidth="1"/>
    <col min="10680" max="10680" width="8.5703125" style="105" customWidth="1"/>
    <col min="10681" max="10681" width="3.5703125" style="105" customWidth="1"/>
    <col min="10682" max="10682" width="7.28515625" style="105" customWidth="1"/>
    <col min="10683" max="10683" width="3.5703125" style="105" customWidth="1"/>
    <col min="10684" max="10684" width="7.28515625" style="105" customWidth="1"/>
    <col min="10685" max="10685" width="3.5703125" style="105" customWidth="1"/>
    <col min="10686" max="10686" width="7.42578125" style="105" customWidth="1"/>
    <col min="10687" max="10687" width="3.5703125" style="105" customWidth="1"/>
    <col min="10688" max="10688" width="7.28515625" style="105" customWidth="1"/>
    <col min="10689" max="10689" width="5.5703125" style="105" customWidth="1"/>
    <col min="10690" max="10690" width="8.5703125" style="105" customWidth="1"/>
    <col min="10691" max="10693" width="6.5703125" style="105" customWidth="1"/>
    <col min="10694" max="10694" width="9.5703125" style="105" customWidth="1"/>
    <col min="10695" max="10696" width="6.5703125" style="105" customWidth="1"/>
    <col min="10697" max="10697" width="8.28515625" style="105" customWidth="1"/>
    <col min="10698" max="10708" width="2.5703125" style="105" customWidth="1"/>
    <col min="10709" max="10710" width="9.140625" style="105"/>
    <col min="10711" max="10714" width="5.5703125" style="105" customWidth="1"/>
    <col min="10715" max="10922" width="9.140625" style="105"/>
    <col min="10923" max="10923" width="3.5703125" style="105" customWidth="1"/>
    <col min="10924" max="10927" width="2.5703125" style="105" customWidth="1"/>
    <col min="10928" max="10928" width="25.5703125" style="105" customWidth="1"/>
    <col min="10929" max="10929" width="30.5703125" style="105" customWidth="1"/>
    <col min="10930" max="10930" width="6.5703125" style="105" customWidth="1"/>
    <col min="10931" max="10931" width="5.5703125" style="105" customWidth="1"/>
    <col min="10932" max="10932" width="9.5703125" style="105" customWidth="1"/>
    <col min="10933" max="10933" width="5.5703125" style="105" customWidth="1"/>
    <col min="10934" max="10934" width="8.5703125" style="105" customWidth="1"/>
    <col min="10935" max="10935" width="5.5703125" style="105" customWidth="1"/>
    <col min="10936" max="10936" width="8.5703125" style="105" customWidth="1"/>
    <col min="10937" max="10937" width="3.5703125" style="105" customWidth="1"/>
    <col min="10938" max="10938" width="7.28515625" style="105" customWidth="1"/>
    <col min="10939" max="10939" width="3.5703125" style="105" customWidth="1"/>
    <col min="10940" max="10940" width="7.28515625" style="105" customWidth="1"/>
    <col min="10941" max="10941" width="3.5703125" style="105" customWidth="1"/>
    <col min="10942" max="10942" width="7.42578125" style="105" customWidth="1"/>
    <col min="10943" max="10943" width="3.5703125" style="105" customWidth="1"/>
    <col min="10944" max="10944" width="7.28515625" style="105" customWidth="1"/>
    <col min="10945" max="10945" width="5.5703125" style="105" customWidth="1"/>
    <col min="10946" max="10946" width="8.5703125" style="105" customWidth="1"/>
    <col min="10947" max="10949" width="6.5703125" style="105" customWidth="1"/>
    <col min="10950" max="10950" width="9.5703125" style="105" customWidth="1"/>
    <col min="10951" max="10952" width="6.5703125" style="105" customWidth="1"/>
    <col min="10953" max="10953" width="8.28515625" style="105" customWidth="1"/>
    <col min="10954" max="10964" width="2.5703125" style="105" customWidth="1"/>
    <col min="10965" max="10966" width="9.140625" style="105"/>
    <col min="10967" max="10970" width="5.5703125" style="105" customWidth="1"/>
    <col min="10971" max="11178" width="9.140625" style="105"/>
    <col min="11179" max="11179" width="3.5703125" style="105" customWidth="1"/>
    <col min="11180" max="11183" width="2.5703125" style="105" customWidth="1"/>
    <col min="11184" max="11184" width="25.5703125" style="105" customWidth="1"/>
    <col min="11185" max="11185" width="30.5703125" style="105" customWidth="1"/>
    <col min="11186" max="11186" width="6.5703125" style="105" customWidth="1"/>
    <col min="11187" max="11187" width="5.5703125" style="105" customWidth="1"/>
    <col min="11188" max="11188" width="9.5703125" style="105" customWidth="1"/>
    <col min="11189" max="11189" width="5.5703125" style="105" customWidth="1"/>
    <col min="11190" max="11190" width="8.5703125" style="105" customWidth="1"/>
    <col min="11191" max="11191" width="5.5703125" style="105" customWidth="1"/>
    <col min="11192" max="11192" width="8.5703125" style="105" customWidth="1"/>
    <col min="11193" max="11193" width="3.5703125" style="105" customWidth="1"/>
    <col min="11194" max="11194" width="7.28515625" style="105" customWidth="1"/>
    <col min="11195" max="11195" width="3.5703125" style="105" customWidth="1"/>
    <col min="11196" max="11196" width="7.28515625" style="105" customWidth="1"/>
    <col min="11197" max="11197" width="3.5703125" style="105" customWidth="1"/>
    <col min="11198" max="11198" width="7.42578125" style="105" customWidth="1"/>
    <col min="11199" max="11199" width="3.5703125" style="105" customWidth="1"/>
    <col min="11200" max="11200" width="7.28515625" style="105" customWidth="1"/>
    <col min="11201" max="11201" width="5.5703125" style="105" customWidth="1"/>
    <col min="11202" max="11202" width="8.5703125" style="105" customWidth="1"/>
    <col min="11203" max="11205" width="6.5703125" style="105" customWidth="1"/>
    <col min="11206" max="11206" width="9.5703125" style="105" customWidth="1"/>
    <col min="11207" max="11208" width="6.5703125" style="105" customWidth="1"/>
    <col min="11209" max="11209" width="8.28515625" style="105" customWidth="1"/>
    <col min="11210" max="11220" width="2.5703125" style="105" customWidth="1"/>
    <col min="11221" max="11222" width="9.140625" style="105"/>
    <col min="11223" max="11226" width="5.5703125" style="105" customWidth="1"/>
    <col min="11227" max="11434" width="9.140625" style="105"/>
    <col min="11435" max="11435" width="3.5703125" style="105" customWidth="1"/>
    <col min="11436" max="11439" width="2.5703125" style="105" customWidth="1"/>
    <col min="11440" max="11440" width="25.5703125" style="105" customWidth="1"/>
    <col min="11441" max="11441" width="30.5703125" style="105" customWidth="1"/>
    <col min="11442" max="11442" width="6.5703125" style="105" customWidth="1"/>
    <col min="11443" max="11443" width="5.5703125" style="105" customWidth="1"/>
    <col min="11444" max="11444" width="9.5703125" style="105" customWidth="1"/>
    <col min="11445" max="11445" width="5.5703125" style="105" customWidth="1"/>
    <col min="11446" max="11446" width="8.5703125" style="105" customWidth="1"/>
    <col min="11447" max="11447" width="5.5703125" style="105" customWidth="1"/>
    <col min="11448" max="11448" width="8.5703125" style="105" customWidth="1"/>
    <col min="11449" max="11449" width="3.5703125" style="105" customWidth="1"/>
    <col min="11450" max="11450" width="7.28515625" style="105" customWidth="1"/>
    <col min="11451" max="11451" width="3.5703125" style="105" customWidth="1"/>
    <col min="11452" max="11452" width="7.28515625" style="105" customWidth="1"/>
    <col min="11453" max="11453" width="3.5703125" style="105" customWidth="1"/>
    <col min="11454" max="11454" width="7.42578125" style="105" customWidth="1"/>
    <col min="11455" max="11455" width="3.5703125" style="105" customWidth="1"/>
    <col min="11456" max="11456" width="7.28515625" style="105" customWidth="1"/>
    <col min="11457" max="11457" width="5.5703125" style="105" customWidth="1"/>
    <col min="11458" max="11458" width="8.5703125" style="105" customWidth="1"/>
    <col min="11459" max="11461" width="6.5703125" style="105" customWidth="1"/>
    <col min="11462" max="11462" width="9.5703125" style="105" customWidth="1"/>
    <col min="11463" max="11464" width="6.5703125" style="105" customWidth="1"/>
    <col min="11465" max="11465" width="8.28515625" style="105" customWidth="1"/>
    <col min="11466" max="11476" width="2.5703125" style="105" customWidth="1"/>
    <col min="11477" max="11478" width="9.140625" style="105"/>
    <col min="11479" max="11482" width="5.5703125" style="105" customWidth="1"/>
    <col min="11483" max="11690" width="9.140625" style="105"/>
    <col min="11691" max="11691" width="3.5703125" style="105" customWidth="1"/>
    <col min="11692" max="11695" width="2.5703125" style="105" customWidth="1"/>
    <col min="11696" max="11696" width="25.5703125" style="105" customWidth="1"/>
    <col min="11697" max="11697" width="30.5703125" style="105" customWidth="1"/>
    <col min="11698" max="11698" width="6.5703125" style="105" customWidth="1"/>
    <col min="11699" max="11699" width="5.5703125" style="105" customWidth="1"/>
    <col min="11700" max="11700" width="9.5703125" style="105" customWidth="1"/>
    <col min="11701" max="11701" width="5.5703125" style="105" customWidth="1"/>
    <col min="11702" max="11702" width="8.5703125" style="105" customWidth="1"/>
    <col min="11703" max="11703" width="5.5703125" style="105" customWidth="1"/>
    <col min="11704" max="11704" width="8.5703125" style="105" customWidth="1"/>
    <col min="11705" max="11705" width="3.5703125" style="105" customWidth="1"/>
    <col min="11706" max="11706" width="7.28515625" style="105" customWidth="1"/>
    <col min="11707" max="11707" width="3.5703125" style="105" customWidth="1"/>
    <col min="11708" max="11708" width="7.28515625" style="105" customWidth="1"/>
    <col min="11709" max="11709" width="3.5703125" style="105" customWidth="1"/>
    <col min="11710" max="11710" width="7.42578125" style="105" customWidth="1"/>
    <col min="11711" max="11711" width="3.5703125" style="105" customWidth="1"/>
    <col min="11712" max="11712" width="7.28515625" style="105" customWidth="1"/>
    <col min="11713" max="11713" width="5.5703125" style="105" customWidth="1"/>
    <col min="11714" max="11714" width="8.5703125" style="105" customWidth="1"/>
    <col min="11715" max="11717" width="6.5703125" style="105" customWidth="1"/>
    <col min="11718" max="11718" width="9.5703125" style="105" customWidth="1"/>
    <col min="11719" max="11720" width="6.5703125" style="105" customWidth="1"/>
    <col min="11721" max="11721" width="8.28515625" style="105" customWidth="1"/>
    <col min="11722" max="11732" width="2.5703125" style="105" customWidth="1"/>
    <col min="11733" max="11734" width="9.140625" style="105"/>
    <col min="11735" max="11738" width="5.5703125" style="105" customWidth="1"/>
    <col min="11739" max="11946" width="9.140625" style="105"/>
    <col min="11947" max="11947" width="3.5703125" style="105" customWidth="1"/>
    <col min="11948" max="11951" width="2.5703125" style="105" customWidth="1"/>
    <col min="11952" max="11952" width="25.5703125" style="105" customWidth="1"/>
    <col min="11953" max="11953" width="30.5703125" style="105" customWidth="1"/>
    <col min="11954" max="11954" width="6.5703125" style="105" customWidth="1"/>
    <col min="11955" max="11955" width="5.5703125" style="105" customWidth="1"/>
    <col min="11956" max="11956" width="9.5703125" style="105" customWidth="1"/>
    <col min="11957" max="11957" width="5.5703125" style="105" customWidth="1"/>
    <col min="11958" max="11958" width="8.5703125" style="105" customWidth="1"/>
    <col min="11959" max="11959" width="5.5703125" style="105" customWidth="1"/>
    <col min="11960" max="11960" width="8.5703125" style="105" customWidth="1"/>
    <col min="11961" max="11961" width="3.5703125" style="105" customWidth="1"/>
    <col min="11962" max="11962" width="7.28515625" style="105" customWidth="1"/>
    <col min="11963" max="11963" width="3.5703125" style="105" customWidth="1"/>
    <col min="11964" max="11964" width="7.28515625" style="105" customWidth="1"/>
    <col min="11965" max="11965" width="3.5703125" style="105" customWidth="1"/>
    <col min="11966" max="11966" width="7.42578125" style="105" customWidth="1"/>
    <col min="11967" max="11967" width="3.5703125" style="105" customWidth="1"/>
    <col min="11968" max="11968" width="7.28515625" style="105" customWidth="1"/>
    <col min="11969" max="11969" width="5.5703125" style="105" customWidth="1"/>
    <col min="11970" max="11970" width="8.5703125" style="105" customWidth="1"/>
    <col min="11971" max="11973" width="6.5703125" style="105" customWidth="1"/>
    <col min="11974" max="11974" width="9.5703125" style="105" customWidth="1"/>
    <col min="11975" max="11976" width="6.5703125" style="105" customWidth="1"/>
    <col min="11977" max="11977" width="8.28515625" style="105" customWidth="1"/>
    <col min="11978" max="11988" width="2.5703125" style="105" customWidth="1"/>
    <col min="11989" max="11990" width="9.140625" style="105"/>
    <col min="11991" max="11994" width="5.5703125" style="105" customWidth="1"/>
    <col min="11995" max="12202" width="9.140625" style="105"/>
    <col min="12203" max="12203" width="3.5703125" style="105" customWidth="1"/>
    <col min="12204" max="12207" width="2.5703125" style="105" customWidth="1"/>
    <col min="12208" max="12208" width="25.5703125" style="105" customWidth="1"/>
    <col min="12209" max="12209" width="30.5703125" style="105" customWidth="1"/>
    <col min="12210" max="12210" width="6.5703125" style="105" customWidth="1"/>
    <col min="12211" max="12211" width="5.5703125" style="105" customWidth="1"/>
    <col min="12212" max="12212" width="9.5703125" style="105" customWidth="1"/>
    <col min="12213" max="12213" width="5.5703125" style="105" customWidth="1"/>
    <col min="12214" max="12214" width="8.5703125" style="105" customWidth="1"/>
    <col min="12215" max="12215" width="5.5703125" style="105" customWidth="1"/>
    <col min="12216" max="12216" width="8.5703125" style="105" customWidth="1"/>
    <col min="12217" max="12217" width="3.5703125" style="105" customWidth="1"/>
    <col min="12218" max="12218" width="7.28515625" style="105" customWidth="1"/>
    <col min="12219" max="12219" width="3.5703125" style="105" customWidth="1"/>
    <col min="12220" max="12220" width="7.28515625" style="105" customWidth="1"/>
    <col min="12221" max="12221" width="3.5703125" style="105" customWidth="1"/>
    <col min="12222" max="12222" width="7.42578125" style="105" customWidth="1"/>
    <col min="12223" max="12223" width="3.5703125" style="105" customWidth="1"/>
    <col min="12224" max="12224" width="7.28515625" style="105" customWidth="1"/>
    <col min="12225" max="12225" width="5.5703125" style="105" customWidth="1"/>
    <col min="12226" max="12226" width="8.5703125" style="105" customWidth="1"/>
    <col min="12227" max="12229" width="6.5703125" style="105" customWidth="1"/>
    <col min="12230" max="12230" width="9.5703125" style="105" customWidth="1"/>
    <col min="12231" max="12232" width="6.5703125" style="105" customWidth="1"/>
    <col min="12233" max="12233" width="8.28515625" style="105" customWidth="1"/>
    <col min="12234" max="12244" width="2.5703125" style="105" customWidth="1"/>
    <col min="12245" max="12246" width="9.140625" style="105"/>
    <col min="12247" max="12250" width="5.5703125" style="105" customWidth="1"/>
    <col min="12251" max="12458" width="9.140625" style="105"/>
    <col min="12459" max="12459" width="3.5703125" style="105" customWidth="1"/>
    <col min="12460" max="12463" width="2.5703125" style="105" customWidth="1"/>
    <col min="12464" max="12464" width="25.5703125" style="105" customWidth="1"/>
    <col min="12465" max="12465" width="30.5703125" style="105" customWidth="1"/>
    <col min="12466" max="12466" width="6.5703125" style="105" customWidth="1"/>
    <col min="12467" max="12467" width="5.5703125" style="105" customWidth="1"/>
    <col min="12468" max="12468" width="9.5703125" style="105" customWidth="1"/>
    <col min="12469" max="12469" width="5.5703125" style="105" customWidth="1"/>
    <col min="12470" max="12470" width="8.5703125" style="105" customWidth="1"/>
    <col min="12471" max="12471" width="5.5703125" style="105" customWidth="1"/>
    <col min="12472" max="12472" width="8.5703125" style="105" customWidth="1"/>
    <col min="12473" max="12473" width="3.5703125" style="105" customWidth="1"/>
    <col min="12474" max="12474" width="7.28515625" style="105" customWidth="1"/>
    <col min="12475" max="12475" width="3.5703125" style="105" customWidth="1"/>
    <col min="12476" max="12476" width="7.28515625" style="105" customWidth="1"/>
    <col min="12477" max="12477" width="3.5703125" style="105" customWidth="1"/>
    <col min="12478" max="12478" width="7.42578125" style="105" customWidth="1"/>
    <col min="12479" max="12479" width="3.5703125" style="105" customWidth="1"/>
    <col min="12480" max="12480" width="7.28515625" style="105" customWidth="1"/>
    <col min="12481" max="12481" width="5.5703125" style="105" customWidth="1"/>
    <col min="12482" max="12482" width="8.5703125" style="105" customWidth="1"/>
    <col min="12483" max="12485" width="6.5703125" style="105" customWidth="1"/>
    <col min="12486" max="12486" width="9.5703125" style="105" customWidth="1"/>
    <col min="12487" max="12488" width="6.5703125" style="105" customWidth="1"/>
    <col min="12489" max="12489" width="8.28515625" style="105" customWidth="1"/>
    <col min="12490" max="12500" width="2.5703125" style="105" customWidth="1"/>
    <col min="12501" max="12502" width="9.140625" style="105"/>
    <col min="12503" max="12506" width="5.5703125" style="105" customWidth="1"/>
    <col min="12507" max="12714" width="9.140625" style="105"/>
    <col min="12715" max="12715" width="3.5703125" style="105" customWidth="1"/>
    <col min="12716" max="12719" width="2.5703125" style="105" customWidth="1"/>
    <col min="12720" max="12720" width="25.5703125" style="105" customWidth="1"/>
    <col min="12721" max="12721" width="30.5703125" style="105" customWidth="1"/>
    <col min="12722" max="12722" width="6.5703125" style="105" customWidth="1"/>
    <col min="12723" max="12723" width="5.5703125" style="105" customWidth="1"/>
    <col min="12724" max="12724" width="9.5703125" style="105" customWidth="1"/>
    <col min="12725" max="12725" width="5.5703125" style="105" customWidth="1"/>
    <col min="12726" max="12726" width="8.5703125" style="105" customWidth="1"/>
    <col min="12727" max="12727" width="5.5703125" style="105" customWidth="1"/>
    <col min="12728" max="12728" width="8.5703125" style="105" customWidth="1"/>
    <col min="12729" max="12729" width="3.5703125" style="105" customWidth="1"/>
    <col min="12730" max="12730" width="7.28515625" style="105" customWidth="1"/>
    <col min="12731" max="12731" width="3.5703125" style="105" customWidth="1"/>
    <col min="12732" max="12732" width="7.28515625" style="105" customWidth="1"/>
    <col min="12733" max="12733" width="3.5703125" style="105" customWidth="1"/>
    <col min="12734" max="12734" width="7.42578125" style="105" customWidth="1"/>
    <col min="12735" max="12735" width="3.5703125" style="105" customWidth="1"/>
    <col min="12736" max="12736" width="7.28515625" style="105" customWidth="1"/>
    <col min="12737" max="12737" width="5.5703125" style="105" customWidth="1"/>
    <col min="12738" max="12738" width="8.5703125" style="105" customWidth="1"/>
    <col min="12739" max="12741" width="6.5703125" style="105" customWidth="1"/>
    <col min="12742" max="12742" width="9.5703125" style="105" customWidth="1"/>
    <col min="12743" max="12744" width="6.5703125" style="105" customWidth="1"/>
    <col min="12745" max="12745" width="8.28515625" style="105" customWidth="1"/>
    <col min="12746" max="12756" width="2.5703125" style="105" customWidth="1"/>
    <col min="12757" max="12758" width="9.140625" style="105"/>
    <col min="12759" max="12762" width="5.5703125" style="105" customWidth="1"/>
    <col min="12763" max="12970" width="9.140625" style="105"/>
    <col min="12971" max="12971" width="3.5703125" style="105" customWidth="1"/>
    <col min="12972" max="12975" width="2.5703125" style="105" customWidth="1"/>
    <col min="12976" max="12976" width="25.5703125" style="105" customWidth="1"/>
    <col min="12977" max="12977" width="30.5703125" style="105" customWidth="1"/>
    <col min="12978" max="12978" width="6.5703125" style="105" customWidth="1"/>
    <col min="12979" max="12979" width="5.5703125" style="105" customWidth="1"/>
    <col min="12980" max="12980" width="9.5703125" style="105" customWidth="1"/>
    <col min="12981" max="12981" width="5.5703125" style="105" customWidth="1"/>
    <col min="12982" max="12982" width="8.5703125" style="105" customWidth="1"/>
    <col min="12983" max="12983" width="5.5703125" style="105" customWidth="1"/>
    <col min="12984" max="12984" width="8.5703125" style="105" customWidth="1"/>
    <col min="12985" max="12985" width="3.5703125" style="105" customWidth="1"/>
    <col min="12986" max="12986" width="7.28515625" style="105" customWidth="1"/>
    <col min="12987" max="12987" width="3.5703125" style="105" customWidth="1"/>
    <col min="12988" max="12988" width="7.28515625" style="105" customWidth="1"/>
    <col min="12989" max="12989" width="3.5703125" style="105" customWidth="1"/>
    <col min="12990" max="12990" width="7.42578125" style="105" customWidth="1"/>
    <col min="12991" max="12991" width="3.5703125" style="105" customWidth="1"/>
    <col min="12992" max="12992" width="7.28515625" style="105" customWidth="1"/>
    <col min="12993" max="12993" width="5.5703125" style="105" customWidth="1"/>
    <col min="12994" max="12994" width="8.5703125" style="105" customWidth="1"/>
    <col min="12995" max="12997" width="6.5703125" style="105" customWidth="1"/>
    <col min="12998" max="12998" width="9.5703125" style="105" customWidth="1"/>
    <col min="12999" max="13000" width="6.5703125" style="105" customWidth="1"/>
    <col min="13001" max="13001" width="8.28515625" style="105" customWidth="1"/>
    <col min="13002" max="13012" width="2.5703125" style="105" customWidth="1"/>
    <col min="13013" max="13014" width="9.140625" style="105"/>
    <col min="13015" max="13018" width="5.5703125" style="105" customWidth="1"/>
    <col min="13019" max="13226" width="9.140625" style="105"/>
    <col min="13227" max="13227" width="3.5703125" style="105" customWidth="1"/>
    <col min="13228" max="13231" width="2.5703125" style="105" customWidth="1"/>
    <col min="13232" max="13232" width="25.5703125" style="105" customWidth="1"/>
    <col min="13233" max="13233" width="30.5703125" style="105" customWidth="1"/>
    <col min="13234" max="13234" width="6.5703125" style="105" customWidth="1"/>
    <col min="13235" max="13235" width="5.5703125" style="105" customWidth="1"/>
    <col min="13236" max="13236" width="9.5703125" style="105" customWidth="1"/>
    <col min="13237" max="13237" width="5.5703125" style="105" customWidth="1"/>
    <col min="13238" max="13238" width="8.5703125" style="105" customWidth="1"/>
    <col min="13239" max="13239" width="5.5703125" style="105" customWidth="1"/>
    <col min="13240" max="13240" width="8.5703125" style="105" customWidth="1"/>
    <col min="13241" max="13241" width="3.5703125" style="105" customWidth="1"/>
    <col min="13242" max="13242" width="7.28515625" style="105" customWidth="1"/>
    <col min="13243" max="13243" width="3.5703125" style="105" customWidth="1"/>
    <col min="13244" max="13244" width="7.28515625" style="105" customWidth="1"/>
    <col min="13245" max="13245" width="3.5703125" style="105" customWidth="1"/>
    <col min="13246" max="13246" width="7.42578125" style="105" customWidth="1"/>
    <col min="13247" max="13247" width="3.5703125" style="105" customWidth="1"/>
    <col min="13248" max="13248" width="7.28515625" style="105" customWidth="1"/>
    <col min="13249" max="13249" width="5.5703125" style="105" customWidth="1"/>
    <col min="13250" max="13250" width="8.5703125" style="105" customWidth="1"/>
    <col min="13251" max="13253" width="6.5703125" style="105" customWidth="1"/>
    <col min="13254" max="13254" width="9.5703125" style="105" customWidth="1"/>
    <col min="13255" max="13256" width="6.5703125" style="105" customWidth="1"/>
    <col min="13257" max="13257" width="8.28515625" style="105" customWidth="1"/>
    <col min="13258" max="13268" width="2.5703125" style="105" customWidth="1"/>
    <col min="13269" max="13270" width="9.140625" style="105"/>
    <col min="13271" max="13274" width="5.5703125" style="105" customWidth="1"/>
    <col min="13275" max="13482" width="9.140625" style="105"/>
    <col min="13483" max="13483" width="3.5703125" style="105" customWidth="1"/>
    <col min="13484" max="13487" width="2.5703125" style="105" customWidth="1"/>
    <col min="13488" max="13488" width="25.5703125" style="105" customWidth="1"/>
    <col min="13489" max="13489" width="30.5703125" style="105" customWidth="1"/>
    <col min="13490" max="13490" width="6.5703125" style="105" customWidth="1"/>
    <col min="13491" max="13491" width="5.5703125" style="105" customWidth="1"/>
    <col min="13492" max="13492" width="9.5703125" style="105" customWidth="1"/>
    <col min="13493" max="13493" width="5.5703125" style="105" customWidth="1"/>
    <col min="13494" max="13494" width="8.5703125" style="105" customWidth="1"/>
    <col min="13495" max="13495" width="5.5703125" style="105" customWidth="1"/>
    <col min="13496" max="13496" width="8.5703125" style="105" customWidth="1"/>
    <col min="13497" max="13497" width="3.5703125" style="105" customWidth="1"/>
    <col min="13498" max="13498" width="7.28515625" style="105" customWidth="1"/>
    <col min="13499" max="13499" width="3.5703125" style="105" customWidth="1"/>
    <col min="13500" max="13500" width="7.28515625" style="105" customWidth="1"/>
    <col min="13501" max="13501" width="3.5703125" style="105" customWidth="1"/>
    <col min="13502" max="13502" width="7.42578125" style="105" customWidth="1"/>
    <col min="13503" max="13503" width="3.5703125" style="105" customWidth="1"/>
    <col min="13504" max="13504" width="7.28515625" style="105" customWidth="1"/>
    <col min="13505" max="13505" width="5.5703125" style="105" customWidth="1"/>
    <col min="13506" max="13506" width="8.5703125" style="105" customWidth="1"/>
    <col min="13507" max="13509" width="6.5703125" style="105" customWidth="1"/>
    <col min="13510" max="13510" width="9.5703125" style="105" customWidth="1"/>
    <col min="13511" max="13512" width="6.5703125" style="105" customWidth="1"/>
    <col min="13513" max="13513" width="8.28515625" style="105" customWidth="1"/>
    <col min="13514" max="13524" width="2.5703125" style="105" customWidth="1"/>
    <col min="13525" max="13526" width="9.140625" style="105"/>
    <col min="13527" max="13530" width="5.5703125" style="105" customWidth="1"/>
    <col min="13531" max="13738" width="9.140625" style="105"/>
    <col min="13739" max="13739" width="3.5703125" style="105" customWidth="1"/>
    <col min="13740" max="13743" width="2.5703125" style="105" customWidth="1"/>
    <col min="13744" max="13744" width="25.5703125" style="105" customWidth="1"/>
    <col min="13745" max="13745" width="30.5703125" style="105" customWidth="1"/>
    <col min="13746" max="13746" width="6.5703125" style="105" customWidth="1"/>
    <col min="13747" max="13747" width="5.5703125" style="105" customWidth="1"/>
    <col min="13748" max="13748" width="9.5703125" style="105" customWidth="1"/>
    <col min="13749" max="13749" width="5.5703125" style="105" customWidth="1"/>
    <col min="13750" max="13750" width="8.5703125" style="105" customWidth="1"/>
    <col min="13751" max="13751" width="5.5703125" style="105" customWidth="1"/>
    <col min="13752" max="13752" width="8.5703125" style="105" customWidth="1"/>
    <col min="13753" max="13753" width="3.5703125" style="105" customWidth="1"/>
    <col min="13754" max="13754" width="7.28515625" style="105" customWidth="1"/>
    <col min="13755" max="13755" width="3.5703125" style="105" customWidth="1"/>
    <col min="13756" max="13756" width="7.28515625" style="105" customWidth="1"/>
    <col min="13757" max="13757" width="3.5703125" style="105" customWidth="1"/>
    <col min="13758" max="13758" width="7.42578125" style="105" customWidth="1"/>
    <col min="13759" max="13759" width="3.5703125" style="105" customWidth="1"/>
    <col min="13760" max="13760" width="7.28515625" style="105" customWidth="1"/>
    <col min="13761" max="13761" width="5.5703125" style="105" customWidth="1"/>
    <col min="13762" max="13762" width="8.5703125" style="105" customWidth="1"/>
    <col min="13763" max="13765" width="6.5703125" style="105" customWidth="1"/>
    <col min="13766" max="13766" width="9.5703125" style="105" customWidth="1"/>
    <col min="13767" max="13768" width="6.5703125" style="105" customWidth="1"/>
    <col min="13769" max="13769" width="8.28515625" style="105" customWidth="1"/>
    <col min="13770" max="13780" width="2.5703125" style="105" customWidth="1"/>
    <col min="13781" max="13782" width="9.140625" style="105"/>
    <col min="13783" max="13786" width="5.5703125" style="105" customWidth="1"/>
    <col min="13787" max="13994" width="9.140625" style="105"/>
    <col min="13995" max="13995" width="3.5703125" style="105" customWidth="1"/>
    <col min="13996" max="13999" width="2.5703125" style="105" customWidth="1"/>
    <col min="14000" max="14000" width="25.5703125" style="105" customWidth="1"/>
    <col min="14001" max="14001" width="30.5703125" style="105" customWidth="1"/>
    <col min="14002" max="14002" width="6.5703125" style="105" customWidth="1"/>
    <col min="14003" max="14003" width="5.5703125" style="105" customWidth="1"/>
    <col min="14004" max="14004" width="9.5703125" style="105" customWidth="1"/>
    <col min="14005" max="14005" width="5.5703125" style="105" customWidth="1"/>
    <col min="14006" max="14006" width="8.5703125" style="105" customWidth="1"/>
    <col min="14007" max="14007" width="5.5703125" style="105" customWidth="1"/>
    <col min="14008" max="14008" width="8.5703125" style="105" customWidth="1"/>
    <col min="14009" max="14009" width="3.5703125" style="105" customWidth="1"/>
    <col min="14010" max="14010" width="7.28515625" style="105" customWidth="1"/>
    <col min="14011" max="14011" width="3.5703125" style="105" customWidth="1"/>
    <col min="14012" max="14012" width="7.28515625" style="105" customWidth="1"/>
    <col min="14013" max="14013" width="3.5703125" style="105" customWidth="1"/>
    <col min="14014" max="14014" width="7.42578125" style="105" customWidth="1"/>
    <col min="14015" max="14015" width="3.5703125" style="105" customWidth="1"/>
    <col min="14016" max="14016" width="7.28515625" style="105" customWidth="1"/>
    <col min="14017" max="14017" width="5.5703125" style="105" customWidth="1"/>
    <col min="14018" max="14018" width="8.5703125" style="105" customWidth="1"/>
    <col min="14019" max="14021" width="6.5703125" style="105" customWidth="1"/>
    <col min="14022" max="14022" width="9.5703125" style="105" customWidth="1"/>
    <col min="14023" max="14024" width="6.5703125" style="105" customWidth="1"/>
    <col min="14025" max="14025" width="8.28515625" style="105" customWidth="1"/>
    <col min="14026" max="14036" width="2.5703125" style="105" customWidth="1"/>
    <col min="14037" max="14038" width="9.140625" style="105"/>
    <col min="14039" max="14042" width="5.5703125" style="105" customWidth="1"/>
    <col min="14043" max="14250" width="9.140625" style="105"/>
    <col min="14251" max="14251" width="3.5703125" style="105" customWidth="1"/>
    <col min="14252" max="14255" width="2.5703125" style="105" customWidth="1"/>
    <col min="14256" max="14256" width="25.5703125" style="105" customWidth="1"/>
    <col min="14257" max="14257" width="30.5703125" style="105" customWidth="1"/>
    <col min="14258" max="14258" width="6.5703125" style="105" customWidth="1"/>
    <col min="14259" max="14259" width="5.5703125" style="105" customWidth="1"/>
    <col min="14260" max="14260" width="9.5703125" style="105" customWidth="1"/>
    <col min="14261" max="14261" width="5.5703125" style="105" customWidth="1"/>
    <col min="14262" max="14262" width="8.5703125" style="105" customWidth="1"/>
    <col min="14263" max="14263" width="5.5703125" style="105" customWidth="1"/>
    <col min="14264" max="14264" width="8.5703125" style="105" customWidth="1"/>
    <col min="14265" max="14265" width="3.5703125" style="105" customWidth="1"/>
    <col min="14266" max="14266" width="7.28515625" style="105" customWidth="1"/>
    <col min="14267" max="14267" width="3.5703125" style="105" customWidth="1"/>
    <col min="14268" max="14268" width="7.28515625" style="105" customWidth="1"/>
    <col min="14269" max="14269" width="3.5703125" style="105" customWidth="1"/>
    <col min="14270" max="14270" width="7.42578125" style="105" customWidth="1"/>
    <col min="14271" max="14271" width="3.5703125" style="105" customWidth="1"/>
    <col min="14272" max="14272" width="7.28515625" style="105" customWidth="1"/>
    <col min="14273" max="14273" width="5.5703125" style="105" customWidth="1"/>
    <col min="14274" max="14274" width="8.5703125" style="105" customWidth="1"/>
    <col min="14275" max="14277" width="6.5703125" style="105" customWidth="1"/>
    <col min="14278" max="14278" width="9.5703125" style="105" customWidth="1"/>
    <col min="14279" max="14280" width="6.5703125" style="105" customWidth="1"/>
    <col min="14281" max="14281" width="8.28515625" style="105" customWidth="1"/>
    <col min="14282" max="14292" width="2.5703125" style="105" customWidth="1"/>
    <col min="14293" max="14294" width="9.140625" style="105"/>
    <col min="14295" max="14298" width="5.5703125" style="105" customWidth="1"/>
    <col min="14299" max="14506" width="9.140625" style="105"/>
    <col min="14507" max="14507" width="3.5703125" style="105" customWidth="1"/>
    <col min="14508" max="14511" width="2.5703125" style="105" customWidth="1"/>
    <col min="14512" max="14512" width="25.5703125" style="105" customWidth="1"/>
    <col min="14513" max="14513" width="30.5703125" style="105" customWidth="1"/>
    <col min="14514" max="14514" width="6.5703125" style="105" customWidth="1"/>
    <col min="14515" max="14515" width="5.5703125" style="105" customWidth="1"/>
    <col min="14516" max="14516" width="9.5703125" style="105" customWidth="1"/>
    <col min="14517" max="14517" width="5.5703125" style="105" customWidth="1"/>
    <col min="14518" max="14518" width="8.5703125" style="105" customWidth="1"/>
    <col min="14519" max="14519" width="5.5703125" style="105" customWidth="1"/>
    <col min="14520" max="14520" width="8.5703125" style="105" customWidth="1"/>
    <col min="14521" max="14521" width="3.5703125" style="105" customWidth="1"/>
    <col min="14522" max="14522" width="7.28515625" style="105" customWidth="1"/>
    <col min="14523" max="14523" width="3.5703125" style="105" customWidth="1"/>
    <col min="14524" max="14524" width="7.28515625" style="105" customWidth="1"/>
    <col min="14525" max="14525" width="3.5703125" style="105" customWidth="1"/>
    <col min="14526" max="14526" width="7.42578125" style="105" customWidth="1"/>
    <col min="14527" max="14527" width="3.5703125" style="105" customWidth="1"/>
    <col min="14528" max="14528" width="7.28515625" style="105" customWidth="1"/>
    <col min="14529" max="14529" width="5.5703125" style="105" customWidth="1"/>
    <col min="14530" max="14530" width="8.5703125" style="105" customWidth="1"/>
    <col min="14531" max="14533" width="6.5703125" style="105" customWidth="1"/>
    <col min="14534" max="14534" width="9.5703125" style="105" customWidth="1"/>
    <col min="14535" max="14536" width="6.5703125" style="105" customWidth="1"/>
    <col min="14537" max="14537" width="8.28515625" style="105" customWidth="1"/>
    <col min="14538" max="14548" width="2.5703125" style="105" customWidth="1"/>
    <col min="14549" max="14550" width="9.140625" style="105"/>
    <col min="14551" max="14554" width="5.5703125" style="105" customWidth="1"/>
    <col min="14555" max="14762" width="9.140625" style="105"/>
    <col min="14763" max="14763" width="3.5703125" style="105" customWidth="1"/>
    <col min="14764" max="14767" width="2.5703125" style="105" customWidth="1"/>
    <col min="14768" max="14768" width="25.5703125" style="105" customWidth="1"/>
    <col min="14769" max="14769" width="30.5703125" style="105" customWidth="1"/>
    <col min="14770" max="14770" width="6.5703125" style="105" customWidth="1"/>
    <col min="14771" max="14771" width="5.5703125" style="105" customWidth="1"/>
    <col min="14772" max="14772" width="9.5703125" style="105" customWidth="1"/>
    <col min="14773" max="14773" width="5.5703125" style="105" customWidth="1"/>
    <col min="14774" max="14774" width="8.5703125" style="105" customWidth="1"/>
    <col min="14775" max="14775" width="5.5703125" style="105" customWidth="1"/>
    <col min="14776" max="14776" width="8.5703125" style="105" customWidth="1"/>
    <col min="14777" max="14777" width="3.5703125" style="105" customWidth="1"/>
    <col min="14778" max="14778" width="7.28515625" style="105" customWidth="1"/>
    <col min="14779" max="14779" width="3.5703125" style="105" customWidth="1"/>
    <col min="14780" max="14780" width="7.28515625" style="105" customWidth="1"/>
    <col min="14781" max="14781" width="3.5703125" style="105" customWidth="1"/>
    <col min="14782" max="14782" width="7.42578125" style="105" customWidth="1"/>
    <col min="14783" max="14783" width="3.5703125" style="105" customWidth="1"/>
    <col min="14784" max="14784" width="7.28515625" style="105" customWidth="1"/>
    <col min="14785" max="14785" width="5.5703125" style="105" customWidth="1"/>
    <col min="14786" max="14786" width="8.5703125" style="105" customWidth="1"/>
    <col min="14787" max="14789" width="6.5703125" style="105" customWidth="1"/>
    <col min="14790" max="14790" width="9.5703125" style="105" customWidth="1"/>
    <col min="14791" max="14792" width="6.5703125" style="105" customWidth="1"/>
    <col min="14793" max="14793" width="8.28515625" style="105" customWidth="1"/>
    <col min="14794" max="14804" width="2.5703125" style="105" customWidth="1"/>
    <col min="14805" max="14806" width="9.140625" style="105"/>
    <col min="14807" max="14810" width="5.5703125" style="105" customWidth="1"/>
    <col min="14811" max="15018" width="9.140625" style="105"/>
    <col min="15019" max="15019" width="3.5703125" style="105" customWidth="1"/>
    <col min="15020" max="15023" width="2.5703125" style="105" customWidth="1"/>
    <col min="15024" max="15024" width="25.5703125" style="105" customWidth="1"/>
    <col min="15025" max="15025" width="30.5703125" style="105" customWidth="1"/>
    <col min="15026" max="15026" width="6.5703125" style="105" customWidth="1"/>
    <col min="15027" max="15027" width="5.5703125" style="105" customWidth="1"/>
    <col min="15028" max="15028" width="9.5703125" style="105" customWidth="1"/>
    <col min="15029" max="15029" width="5.5703125" style="105" customWidth="1"/>
    <col min="15030" max="15030" width="8.5703125" style="105" customWidth="1"/>
    <col min="15031" max="15031" width="5.5703125" style="105" customWidth="1"/>
    <col min="15032" max="15032" width="8.5703125" style="105" customWidth="1"/>
    <col min="15033" max="15033" width="3.5703125" style="105" customWidth="1"/>
    <col min="15034" max="15034" width="7.28515625" style="105" customWidth="1"/>
    <col min="15035" max="15035" width="3.5703125" style="105" customWidth="1"/>
    <col min="15036" max="15036" width="7.28515625" style="105" customWidth="1"/>
    <col min="15037" max="15037" width="3.5703125" style="105" customWidth="1"/>
    <col min="15038" max="15038" width="7.42578125" style="105" customWidth="1"/>
    <col min="15039" max="15039" width="3.5703125" style="105" customWidth="1"/>
    <col min="15040" max="15040" width="7.28515625" style="105" customWidth="1"/>
    <col min="15041" max="15041" width="5.5703125" style="105" customWidth="1"/>
    <col min="15042" max="15042" width="8.5703125" style="105" customWidth="1"/>
    <col min="15043" max="15045" width="6.5703125" style="105" customWidth="1"/>
    <col min="15046" max="15046" width="9.5703125" style="105" customWidth="1"/>
    <col min="15047" max="15048" width="6.5703125" style="105" customWidth="1"/>
    <col min="15049" max="15049" width="8.28515625" style="105" customWidth="1"/>
    <col min="15050" max="15060" width="2.5703125" style="105" customWidth="1"/>
    <col min="15061" max="15062" width="9.140625" style="105"/>
    <col min="15063" max="15066" width="5.5703125" style="105" customWidth="1"/>
    <col min="15067" max="15274" width="9.140625" style="105"/>
    <col min="15275" max="15275" width="3.5703125" style="105" customWidth="1"/>
    <col min="15276" max="15279" width="2.5703125" style="105" customWidth="1"/>
    <col min="15280" max="15280" width="25.5703125" style="105" customWidth="1"/>
    <col min="15281" max="15281" width="30.5703125" style="105" customWidth="1"/>
    <col min="15282" max="15282" width="6.5703125" style="105" customWidth="1"/>
    <col min="15283" max="15283" width="5.5703125" style="105" customWidth="1"/>
    <col min="15284" max="15284" width="9.5703125" style="105" customWidth="1"/>
    <col min="15285" max="15285" width="5.5703125" style="105" customWidth="1"/>
    <col min="15286" max="15286" width="8.5703125" style="105" customWidth="1"/>
    <col min="15287" max="15287" width="5.5703125" style="105" customWidth="1"/>
    <col min="15288" max="15288" width="8.5703125" style="105" customWidth="1"/>
    <col min="15289" max="15289" width="3.5703125" style="105" customWidth="1"/>
    <col min="15290" max="15290" width="7.28515625" style="105" customWidth="1"/>
    <col min="15291" max="15291" width="3.5703125" style="105" customWidth="1"/>
    <col min="15292" max="15292" width="7.28515625" style="105" customWidth="1"/>
    <col min="15293" max="15293" width="3.5703125" style="105" customWidth="1"/>
    <col min="15294" max="15294" width="7.42578125" style="105" customWidth="1"/>
    <col min="15295" max="15295" width="3.5703125" style="105" customWidth="1"/>
    <col min="15296" max="15296" width="7.28515625" style="105" customWidth="1"/>
    <col min="15297" max="15297" width="5.5703125" style="105" customWidth="1"/>
    <col min="15298" max="15298" width="8.5703125" style="105" customWidth="1"/>
    <col min="15299" max="15301" width="6.5703125" style="105" customWidth="1"/>
    <col min="15302" max="15302" width="9.5703125" style="105" customWidth="1"/>
    <col min="15303" max="15304" width="6.5703125" style="105" customWidth="1"/>
    <col min="15305" max="15305" width="8.28515625" style="105" customWidth="1"/>
    <col min="15306" max="15316" width="2.5703125" style="105" customWidth="1"/>
    <col min="15317" max="15318" width="9.140625" style="105"/>
    <col min="15319" max="15322" width="5.5703125" style="105" customWidth="1"/>
    <col min="15323" max="15530" width="9.140625" style="105"/>
    <col min="15531" max="15531" width="3.5703125" style="105" customWidth="1"/>
    <col min="15532" max="15535" width="2.5703125" style="105" customWidth="1"/>
    <col min="15536" max="15536" width="25.5703125" style="105" customWidth="1"/>
    <col min="15537" max="15537" width="30.5703125" style="105" customWidth="1"/>
    <col min="15538" max="15538" width="6.5703125" style="105" customWidth="1"/>
    <col min="15539" max="15539" width="5.5703125" style="105" customWidth="1"/>
    <col min="15540" max="15540" width="9.5703125" style="105" customWidth="1"/>
    <col min="15541" max="15541" width="5.5703125" style="105" customWidth="1"/>
    <col min="15542" max="15542" width="8.5703125" style="105" customWidth="1"/>
    <col min="15543" max="15543" width="5.5703125" style="105" customWidth="1"/>
    <col min="15544" max="15544" width="8.5703125" style="105" customWidth="1"/>
    <col min="15545" max="15545" width="3.5703125" style="105" customWidth="1"/>
    <col min="15546" max="15546" width="7.28515625" style="105" customWidth="1"/>
    <col min="15547" max="15547" width="3.5703125" style="105" customWidth="1"/>
    <col min="15548" max="15548" width="7.28515625" style="105" customWidth="1"/>
    <col min="15549" max="15549" width="3.5703125" style="105" customWidth="1"/>
    <col min="15550" max="15550" width="7.42578125" style="105" customWidth="1"/>
    <col min="15551" max="15551" width="3.5703125" style="105" customWidth="1"/>
    <col min="15552" max="15552" width="7.28515625" style="105" customWidth="1"/>
    <col min="15553" max="15553" width="5.5703125" style="105" customWidth="1"/>
    <col min="15554" max="15554" width="8.5703125" style="105" customWidth="1"/>
    <col min="15555" max="15557" width="6.5703125" style="105" customWidth="1"/>
    <col min="15558" max="15558" width="9.5703125" style="105" customWidth="1"/>
    <col min="15559" max="15560" width="6.5703125" style="105" customWidth="1"/>
    <col min="15561" max="15561" width="8.28515625" style="105" customWidth="1"/>
    <col min="15562" max="15572" width="2.5703125" style="105" customWidth="1"/>
    <col min="15573" max="15574" width="9.140625" style="105"/>
    <col min="15575" max="15578" width="5.5703125" style="105" customWidth="1"/>
    <col min="15579" max="15786" width="9.140625" style="105"/>
    <col min="15787" max="15787" width="3.5703125" style="105" customWidth="1"/>
    <col min="15788" max="15791" width="2.5703125" style="105" customWidth="1"/>
    <col min="15792" max="15792" width="25.5703125" style="105" customWidth="1"/>
    <col min="15793" max="15793" width="30.5703125" style="105" customWidth="1"/>
    <col min="15794" max="15794" width="6.5703125" style="105" customWidth="1"/>
    <col min="15795" max="15795" width="5.5703125" style="105" customWidth="1"/>
    <col min="15796" max="15796" width="9.5703125" style="105" customWidth="1"/>
    <col min="15797" max="15797" width="5.5703125" style="105" customWidth="1"/>
    <col min="15798" max="15798" width="8.5703125" style="105" customWidth="1"/>
    <col min="15799" max="15799" width="5.5703125" style="105" customWidth="1"/>
    <col min="15800" max="15800" width="8.5703125" style="105" customWidth="1"/>
    <col min="15801" max="15801" width="3.5703125" style="105" customWidth="1"/>
    <col min="15802" max="15802" width="7.28515625" style="105" customWidth="1"/>
    <col min="15803" max="15803" width="3.5703125" style="105" customWidth="1"/>
    <col min="15804" max="15804" width="7.28515625" style="105" customWidth="1"/>
    <col min="15805" max="15805" width="3.5703125" style="105" customWidth="1"/>
    <col min="15806" max="15806" width="7.42578125" style="105" customWidth="1"/>
    <col min="15807" max="15807" width="3.5703125" style="105" customWidth="1"/>
    <col min="15808" max="15808" width="7.28515625" style="105" customWidth="1"/>
    <col min="15809" max="15809" width="5.5703125" style="105" customWidth="1"/>
    <col min="15810" max="15810" width="8.5703125" style="105" customWidth="1"/>
    <col min="15811" max="15813" width="6.5703125" style="105" customWidth="1"/>
    <col min="15814" max="15814" width="9.5703125" style="105" customWidth="1"/>
    <col min="15815" max="15816" width="6.5703125" style="105" customWidth="1"/>
    <col min="15817" max="15817" width="8.28515625" style="105" customWidth="1"/>
    <col min="15818" max="15828" width="2.5703125" style="105" customWidth="1"/>
    <col min="15829" max="15830" width="9.140625" style="105"/>
    <col min="15831" max="15834" width="5.5703125" style="105" customWidth="1"/>
    <col min="15835" max="16042" width="9.140625" style="105"/>
    <col min="16043" max="16043" width="3.5703125" style="105" customWidth="1"/>
    <col min="16044" max="16047" width="2.5703125" style="105" customWidth="1"/>
    <col min="16048" max="16048" width="25.5703125" style="105" customWidth="1"/>
    <col min="16049" max="16049" width="30.5703125" style="105" customWidth="1"/>
    <col min="16050" max="16050" width="6.5703125" style="105" customWidth="1"/>
    <col min="16051" max="16051" width="5.5703125" style="105" customWidth="1"/>
    <col min="16052" max="16052" width="9.5703125" style="105" customWidth="1"/>
    <col min="16053" max="16053" width="5.5703125" style="105" customWidth="1"/>
    <col min="16054" max="16054" width="8.5703125" style="105" customWidth="1"/>
    <col min="16055" max="16055" width="5.5703125" style="105" customWidth="1"/>
    <col min="16056" max="16056" width="8.5703125" style="105" customWidth="1"/>
    <col min="16057" max="16057" width="3.5703125" style="105" customWidth="1"/>
    <col min="16058" max="16058" width="7.28515625" style="105" customWidth="1"/>
    <col min="16059" max="16059" width="3.5703125" style="105" customWidth="1"/>
    <col min="16060" max="16060" width="7.28515625" style="105" customWidth="1"/>
    <col min="16061" max="16061" width="3.5703125" style="105" customWidth="1"/>
    <col min="16062" max="16062" width="7.42578125" style="105" customWidth="1"/>
    <col min="16063" max="16063" width="3.5703125" style="105" customWidth="1"/>
    <col min="16064" max="16064" width="7.28515625" style="105" customWidth="1"/>
    <col min="16065" max="16065" width="5.5703125" style="105" customWidth="1"/>
    <col min="16066" max="16066" width="8.5703125" style="105" customWidth="1"/>
    <col min="16067" max="16069" width="6.5703125" style="105" customWidth="1"/>
    <col min="16070" max="16070" width="9.5703125" style="105" customWidth="1"/>
    <col min="16071" max="16072" width="6.5703125" style="105" customWidth="1"/>
    <col min="16073" max="16073" width="8.28515625" style="105" customWidth="1"/>
    <col min="16074" max="16084" width="2.5703125" style="105" customWidth="1"/>
    <col min="16085" max="16086" width="9.140625" style="105"/>
    <col min="16087" max="16090" width="5.5703125" style="105" customWidth="1"/>
    <col min="16091" max="16384" width="9.140625" style="105"/>
  </cols>
  <sheetData>
    <row r="1" spans="1:47" ht="15" customHeight="1" x14ac:dyDescent="0.2">
      <c r="A1" s="605" t="s">
        <v>702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  <c r="R1" s="605"/>
      <c r="S1" s="605"/>
      <c r="T1" s="605"/>
      <c r="U1" s="605"/>
      <c r="V1" s="605"/>
      <c r="W1" s="605"/>
      <c r="X1" s="605"/>
      <c r="Y1" s="605"/>
      <c r="Z1" s="605"/>
      <c r="AA1" s="605"/>
      <c r="AB1" s="605"/>
      <c r="AC1" s="605"/>
      <c r="AD1" s="605"/>
      <c r="AE1" s="339"/>
      <c r="AF1" s="339"/>
      <c r="AG1" s="339"/>
      <c r="AH1" s="339"/>
      <c r="AI1" s="339"/>
      <c r="AJ1" s="339"/>
      <c r="AK1" s="339"/>
      <c r="AL1" s="339"/>
      <c r="AM1" s="339"/>
      <c r="AN1" s="339"/>
      <c r="AO1" s="339"/>
      <c r="AP1" s="339"/>
      <c r="AQ1" s="339"/>
      <c r="AR1" s="339"/>
      <c r="AS1" s="339"/>
      <c r="AT1" s="339"/>
      <c r="AU1" s="339"/>
    </row>
    <row r="2" spans="1:47" ht="15" customHeight="1" x14ac:dyDescent="0.2">
      <c r="A2" s="605" t="s">
        <v>708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  <c r="AB2" s="605"/>
      <c r="AC2" s="605"/>
      <c r="AD2" s="605"/>
      <c r="AE2" s="339"/>
      <c r="AF2" s="339"/>
      <c r="AG2" s="339"/>
      <c r="AH2" s="339"/>
      <c r="AI2" s="339"/>
      <c r="AJ2" s="339"/>
      <c r="AK2" s="339"/>
      <c r="AL2" s="339"/>
      <c r="AM2" s="339"/>
      <c r="AN2" s="339"/>
      <c r="AO2" s="339"/>
      <c r="AP2" s="339"/>
      <c r="AQ2" s="339"/>
      <c r="AR2" s="339"/>
      <c r="AS2" s="339"/>
      <c r="AT2" s="339"/>
      <c r="AU2" s="339"/>
    </row>
    <row r="3" spans="1:47" ht="15" customHeight="1" x14ac:dyDescent="0.2">
      <c r="A3" s="606" t="s">
        <v>770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  <c r="T3" s="606"/>
      <c r="U3" s="606"/>
      <c r="V3" s="606"/>
      <c r="W3" s="606"/>
      <c r="X3" s="606"/>
      <c r="Y3" s="606"/>
      <c r="Z3" s="606"/>
      <c r="AA3" s="606"/>
      <c r="AB3" s="606"/>
      <c r="AC3" s="606"/>
      <c r="AD3" s="606"/>
      <c r="AE3" s="340"/>
      <c r="AF3" s="340"/>
      <c r="AG3" s="340"/>
      <c r="AH3" s="340"/>
      <c r="AI3" s="340"/>
      <c r="AJ3" s="340"/>
      <c r="AK3" s="340"/>
      <c r="AL3" s="340"/>
      <c r="AM3" s="340"/>
      <c r="AN3" s="340"/>
      <c r="AO3" s="340"/>
      <c r="AP3" s="340"/>
      <c r="AQ3" s="340"/>
      <c r="AR3" s="340"/>
      <c r="AS3" s="340"/>
      <c r="AT3" s="340"/>
      <c r="AU3" s="340"/>
    </row>
    <row r="5" spans="1:47" x14ac:dyDescent="0.2">
      <c r="A5" s="607"/>
      <c r="B5" s="607"/>
      <c r="C5" s="607"/>
      <c r="D5" s="607"/>
      <c r="E5" s="607"/>
      <c r="F5" s="607"/>
      <c r="G5" s="607"/>
      <c r="H5" s="607"/>
      <c r="I5" s="607"/>
      <c r="J5" s="607"/>
      <c r="K5" s="607"/>
      <c r="L5" s="607"/>
      <c r="M5" s="607"/>
      <c r="N5" s="607"/>
      <c r="O5" s="607"/>
      <c r="P5" s="607"/>
      <c r="Q5" s="607"/>
      <c r="R5" s="607"/>
      <c r="S5" s="607"/>
      <c r="T5" s="607"/>
      <c r="U5" s="607"/>
      <c r="V5" s="607"/>
      <c r="W5" s="607"/>
      <c r="X5" s="607"/>
      <c r="Y5" s="607"/>
      <c r="Z5" s="607"/>
      <c r="AA5" s="607"/>
      <c r="AB5" s="607"/>
      <c r="AC5" s="607"/>
      <c r="AD5" s="607"/>
    </row>
    <row r="6" spans="1:47" x14ac:dyDescent="0.2">
      <c r="A6" s="607"/>
      <c r="B6" s="607"/>
      <c r="C6" s="607"/>
      <c r="D6" s="607"/>
      <c r="E6" s="607"/>
      <c r="F6" s="607"/>
      <c r="G6" s="607"/>
      <c r="H6" s="607"/>
      <c r="I6" s="607"/>
      <c r="J6" s="607"/>
      <c r="K6" s="607"/>
      <c r="L6" s="607"/>
      <c r="M6" s="607"/>
      <c r="N6" s="607"/>
      <c r="O6" s="607"/>
      <c r="P6" s="607"/>
      <c r="Q6" s="607"/>
      <c r="R6" s="607"/>
      <c r="S6" s="607"/>
      <c r="T6" s="607"/>
      <c r="U6" s="607"/>
      <c r="V6" s="607"/>
      <c r="W6" s="607"/>
      <c r="X6" s="607"/>
      <c r="Y6" s="607"/>
      <c r="Z6" s="607"/>
      <c r="AA6" s="607"/>
      <c r="AB6" s="607"/>
      <c r="AC6" s="607"/>
      <c r="AD6" s="607"/>
    </row>
    <row r="7" spans="1:47" x14ac:dyDescent="0.2">
      <c r="A7" s="608"/>
      <c r="B7" s="608"/>
      <c r="C7" s="608"/>
      <c r="D7" s="608"/>
      <c r="E7" s="608"/>
      <c r="F7" s="608"/>
      <c r="G7" s="608"/>
      <c r="H7" s="608"/>
      <c r="I7" s="608"/>
      <c r="J7" s="608"/>
      <c r="K7" s="608"/>
      <c r="L7" s="608"/>
      <c r="M7" s="608"/>
      <c r="N7" s="608"/>
      <c r="O7" s="608"/>
      <c r="P7" s="608"/>
      <c r="Q7" s="608"/>
      <c r="R7" s="608"/>
      <c r="S7" s="608"/>
      <c r="T7" s="608"/>
      <c r="U7" s="608"/>
      <c r="V7" s="608"/>
      <c r="W7" s="608"/>
      <c r="X7" s="608"/>
      <c r="Y7" s="608"/>
      <c r="Z7" s="608"/>
      <c r="AA7" s="608"/>
      <c r="AB7" s="608"/>
      <c r="AC7" s="608"/>
      <c r="AD7" s="608"/>
    </row>
    <row r="8" spans="1:47" x14ac:dyDescent="0.2">
      <c r="A8" s="261"/>
      <c r="B8" s="105"/>
      <c r="C8" s="303" t="s">
        <v>703</v>
      </c>
      <c r="D8" s="303" t="s">
        <v>704</v>
      </c>
      <c r="E8" s="305" t="s">
        <v>7</v>
      </c>
      <c r="F8" s="303" t="s">
        <v>705</v>
      </c>
      <c r="G8" s="280" t="s">
        <v>706</v>
      </c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</row>
    <row r="9" spans="1:47" ht="30" x14ac:dyDescent="0.25">
      <c r="A9" s="261"/>
      <c r="B9" s="105"/>
      <c r="C9" s="263" t="s">
        <v>742</v>
      </c>
      <c r="D9" s="341" t="s">
        <v>743</v>
      </c>
      <c r="E9" s="268" t="s">
        <v>749</v>
      </c>
      <c r="F9" s="269" t="s">
        <v>771</v>
      </c>
      <c r="G9" s="269" t="s">
        <v>752</v>
      </c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</row>
    <row r="10" spans="1:47" ht="45" x14ac:dyDescent="0.25">
      <c r="A10" s="261"/>
      <c r="B10" s="105"/>
      <c r="C10" s="263" t="s">
        <v>744</v>
      </c>
      <c r="D10" s="341" t="s">
        <v>745</v>
      </c>
      <c r="E10" s="268" t="s">
        <v>750</v>
      </c>
      <c r="F10" s="269">
        <v>0.74580000000000002</v>
      </c>
      <c r="G10" s="269" t="s">
        <v>752</v>
      </c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</row>
    <row r="11" spans="1:47" ht="60" x14ac:dyDescent="0.25">
      <c r="A11" s="261"/>
      <c r="B11" s="105"/>
      <c r="C11" s="263" t="s">
        <v>746</v>
      </c>
      <c r="D11" s="341" t="s">
        <v>747</v>
      </c>
      <c r="E11" s="267" t="s">
        <v>751</v>
      </c>
      <c r="F11" s="342" t="s">
        <v>772</v>
      </c>
      <c r="G11" s="294" t="s">
        <v>752</v>
      </c>
      <c r="H11" s="261"/>
      <c r="I11" s="261"/>
      <c r="J11" s="261"/>
      <c r="K11" s="261"/>
      <c r="L11" s="261"/>
      <c r="M11" s="261"/>
      <c r="N11" s="389">
        <f>N18+N174</f>
        <v>862168125</v>
      </c>
      <c r="O11" s="261"/>
      <c r="P11" s="389">
        <f>P18+P174</f>
        <v>2463228045</v>
      </c>
      <c r="R11" s="389">
        <f>P11+N11</f>
        <v>3325396170</v>
      </c>
      <c r="S11" s="261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</row>
    <row r="13" spans="1:47" s="112" customFormat="1" ht="11.25" customHeight="1" x14ac:dyDescent="0.2">
      <c r="A13" s="593" t="s">
        <v>0</v>
      </c>
      <c r="B13" s="596" t="s">
        <v>1</v>
      </c>
      <c r="C13" s="596" t="s">
        <v>696</v>
      </c>
      <c r="D13" s="597" t="s">
        <v>633</v>
      </c>
      <c r="E13" s="598"/>
      <c r="F13" s="597" t="s">
        <v>736</v>
      </c>
      <c r="G13" s="598"/>
      <c r="H13" s="597" t="s">
        <v>721</v>
      </c>
      <c r="I13" s="603"/>
      <c r="J13" s="598"/>
      <c r="K13" s="597" t="s">
        <v>722</v>
      </c>
      <c r="L13" s="598"/>
      <c r="M13" s="609" t="s">
        <v>433</v>
      </c>
      <c r="N13" s="611"/>
      <c r="O13" s="611"/>
      <c r="P13" s="611"/>
      <c r="Q13" s="611"/>
      <c r="R13" s="611"/>
      <c r="S13" s="611"/>
      <c r="T13" s="610"/>
      <c r="U13" s="597" t="s">
        <v>723</v>
      </c>
      <c r="V13" s="598"/>
      <c r="W13" s="597" t="s">
        <v>724</v>
      </c>
      <c r="X13" s="598"/>
      <c r="Y13" s="597" t="s">
        <v>737</v>
      </c>
      <c r="Z13" s="598"/>
      <c r="AA13" s="596" t="s">
        <v>738</v>
      </c>
      <c r="AB13" s="596"/>
      <c r="AC13" s="593" t="s">
        <v>709</v>
      </c>
      <c r="AD13" s="593" t="s">
        <v>2</v>
      </c>
    </row>
    <row r="14" spans="1:47" s="112" customFormat="1" ht="57.75" customHeight="1" x14ac:dyDescent="0.2">
      <c r="A14" s="594"/>
      <c r="B14" s="593"/>
      <c r="C14" s="593"/>
      <c r="D14" s="599"/>
      <c r="E14" s="600"/>
      <c r="F14" s="601"/>
      <c r="G14" s="602"/>
      <c r="H14" s="601"/>
      <c r="I14" s="604"/>
      <c r="J14" s="602"/>
      <c r="K14" s="601"/>
      <c r="L14" s="602"/>
      <c r="M14" s="609" t="s">
        <v>3</v>
      </c>
      <c r="N14" s="610"/>
      <c r="O14" s="609" t="s">
        <v>4</v>
      </c>
      <c r="P14" s="610"/>
      <c r="Q14" s="609" t="s">
        <v>5</v>
      </c>
      <c r="R14" s="610"/>
      <c r="S14" s="609" t="s">
        <v>6</v>
      </c>
      <c r="T14" s="610"/>
      <c r="U14" s="601"/>
      <c r="V14" s="602"/>
      <c r="W14" s="601"/>
      <c r="X14" s="602"/>
      <c r="Y14" s="601"/>
      <c r="Z14" s="602"/>
      <c r="AA14" s="596"/>
      <c r="AB14" s="596"/>
      <c r="AC14" s="594"/>
      <c r="AD14" s="594"/>
    </row>
    <row r="15" spans="1:47" s="114" customFormat="1" x14ac:dyDescent="0.25">
      <c r="A15" s="595"/>
      <c r="B15" s="593"/>
      <c r="C15" s="593"/>
      <c r="D15" s="253" t="s">
        <v>8</v>
      </c>
      <c r="E15" s="260" t="s">
        <v>7</v>
      </c>
      <c r="F15" s="260" t="s">
        <v>634</v>
      </c>
      <c r="G15" s="260" t="s">
        <v>9</v>
      </c>
      <c r="H15" s="260" t="s">
        <v>7</v>
      </c>
      <c r="I15" s="260" t="s">
        <v>634</v>
      </c>
      <c r="J15" s="260" t="s">
        <v>9</v>
      </c>
      <c r="K15" s="113" t="s">
        <v>635</v>
      </c>
      <c r="L15" s="113" t="s">
        <v>9</v>
      </c>
      <c r="M15" s="113" t="s">
        <v>635</v>
      </c>
      <c r="N15" s="113" t="s">
        <v>9</v>
      </c>
      <c r="O15" s="113" t="s">
        <v>635</v>
      </c>
      <c r="P15" s="113" t="s">
        <v>9</v>
      </c>
      <c r="Q15" s="113" t="s">
        <v>635</v>
      </c>
      <c r="R15" s="113" t="s">
        <v>9</v>
      </c>
      <c r="S15" s="113" t="s">
        <v>635</v>
      </c>
      <c r="T15" s="113" t="s">
        <v>9</v>
      </c>
      <c r="U15" s="113" t="s">
        <v>635</v>
      </c>
      <c r="V15" s="113" t="s">
        <v>9</v>
      </c>
      <c r="W15" s="113" t="s">
        <v>635</v>
      </c>
      <c r="X15" s="113" t="s">
        <v>9</v>
      </c>
      <c r="Y15" s="113" t="s">
        <v>635</v>
      </c>
      <c r="Z15" s="113" t="s">
        <v>9</v>
      </c>
      <c r="AA15" s="113" t="s">
        <v>635</v>
      </c>
      <c r="AB15" s="113" t="s">
        <v>9</v>
      </c>
      <c r="AC15" s="595"/>
      <c r="AD15" s="595"/>
    </row>
    <row r="16" spans="1:47" x14ac:dyDescent="0.2">
      <c r="A16" s="251">
        <v>1</v>
      </c>
      <c r="B16" s="252">
        <v>2</v>
      </c>
      <c r="C16" s="115">
        <v>3</v>
      </c>
      <c r="D16" s="612">
        <v>4</v>
      </c>
      <c r="E16" s="613"/>
      <c r="F16" s="616">
        <v>5</v>
      </c>
      <c r="G16" s="617"/>
      <c r="H16" s="612">
        <v>6</v>
      </c>
      <c r="I16" s="618"/>
      <c r="J16" s="613"/>
      <c r="K16" s="615">
        <v>7</v>
      </c>
      <c r="L16" s="615"/>
      <c r="M16" s="612">
        <v>8</v>
      </c>
      <c r="N16" s="613"/>
      <c r="O16" s="612">
        <v>9</v>
      </c>
      <c r="P16" s="613"/>
      <c r="Q16" s="612">
        <v>10</v>
      </c>
      <c r="R16" s="613"/>
      <c r="S16" s="612">
        <v>11</v>
      </c>
      <c r="T16" s="613"/>
      <c r="U16" s="614" t="s">
        <v>636</v>
      </c>
      <c r="V16" s="615"/>
      <c r="W16" s="614" t="s">
        <v>695</v>
      </c>
      <c r="X16" s="615"/>
      <c r="Y16" s="612" t="s">
        <v>637</v>
      </c>
      <c r="Z16" s="613"/>
      <c r="AA16" s="612" t="s">
        <v>638</v>
      </c>
      <c r="AB16" s="613"/>
      <c r="AC16" s="252">
        <v>16</v>
      </c>
      <c r="AD16" s="252">
        <v>17</v>
      </c>
    </row>
    <row r="17" spans="1:33" x14ac:dyDescent="0.2">
      <c r="A17" s="271"/>
      <c r="B17" s="136"/>
      <c r="C17" s="272"/>
      <c r="D17" s="271"/>
      <c r="E17" s="273"/>
      <c r="F17" s="271"/>
      <c r="G17" s="350">
        <f>G18+G174</f>
        <v>53048805702</v>
      </c>
      <c r="H17" s="271"/>
      <c r="I17" s="274"/>
      <c r="J17" s="296">
        <f>J18+J174</f>
        <v>15894925740</v>
      </c>
      <c r="K17" s="136"/>
      <c r="L17" s="296">
        <f>L18+L174</f>
        <v>15564115147</v>
      </c>
      <c r="M17" s="271"/>
      <c r="N17" s="273"/>
      <c r="O17" s="271"/>
      <c r="P17" s="273"/>
      <c r="Q17" s="271"/>
      <c r="R17" s="273"/>
      <c r="S17" s="271"/>
      <c r="T17" s="273"/>
      <c r="U17" s="174"/>
      <c r="V17" s="296"/>
      <c r="W17" s="174"/>
      <c r="X17" s="136"/>
      <c r="Y17" s="271"/>
      <c r="Z17" s="296">
        <f>Z18+Z174</f>
        <v>19033873170</v>
      </c>
      <c r="AA17" s="271"/>
      <c r="AB17" s="273"/>
      <c r="AC17" s="136"/>
      <c r="AD17" s="136"/>
    </row>
    <row r="18" spans="1:33" ht="63" customHeight="1" x14ac:dyDescent="0.2">
      <c r="A18" s="132" t="s">
        <v>3</v>
      </c>
      <c r="B18" s="117" t="s">
        <v>11</v>
      </c>
      <c r="C18" s="117" t="s">
        <v>12</v>
      </c>
      <c r="D18" s="306"/>
      <c r="E18" s="306"/>
      <c r="F18" s="334"/>
      <c r="G18" s="351">
        <f>G19+G83+G105+G125+G133+G141+G142+G157</f>
        <v>32196164013</v>
      </c>
      <c r="H18" s="120"/>
      <c r="I18" s="29"/>
      <c r="J18" s="119">
        <f>J19+J83+J105+J125+J133+J141+J142+J157</f>
        <v>6175014167</v>
      </c>
      <c r="K18" s="139"/>
      <c r="L18" s="119">
        <f>L19+L83+L105+L125+L133+L141+L142+L157</f>
        <v>6259873711</v>
      </c>
      <c r="M18" s="123"/>
      <c r="N18" s="312">
        <f>N19+N83+N105+N125+N133+N141+N142+N157</f>
        <v>785711085</v>
      </c>
      <c r="O18" s="123"/>
      <c r="P18" s="312">
        <f>P19+P83+P105+P125+P133+P141+P142+P157</f>
        <v>912293315</v>
      </c>
      <c r="Q18" s="125"/>
      <c r="R18" s="196">
        <f>R19+R83+R105+R125+R133+R141+R142+R157</f>
        <v>0</v>
      </c>
      <c r="S18" s="125"/>
      <c r="T18" s="196">
        <f>T19+T83+T105+T125+T133+T141+T142+T157</f>
        <v>0</v>
      </c>
      <c r="U18" s="127"/>
      <c r="V18" s="88">
        <f>N18+P18+R18+T18</f>
        <v>1698004400</v>
      </c>
      <c r="W18" s="128"/>
      <c r="X18" s="159">
        <f>V18/L18*100</f>
        <v>27.125218149628576</v>
      </c>
      <c r="Y18" s="129"/>
      <c r="Z18" s="120">
        <f>Z19+Z83+Z105+Z125+Z133+Z141+Z142+Z157</f>
        <v>7742369827</v>
      </c>
      <c r="AA18" s="129"/>
      <c r="AB18" s="130">
        <f>Z18/G18*100</f>
        <v>24.047491570343059</v>
      </c>
      <c r="AC18" s="130"/>
      <c r="AD18" s="118"/>
      <c r="AE18" s="696"/>
      <c r="AF18" s="697"/>
      <c r="AG18" s="337" t="s">
        <v>762</v>
      </c>
    </row>
    <row r="19" spans="1:33" ht="33.75" x14ac:dyDescent="0.2">
      <c r="A19" s="116"/>
      <c r="B19" s="628" t="s">
        <v>717</v>
      </c>
      <c r="C19" s="631" t="s">
        <v>13</v>
      </c>
      <c r="D19" s="307" t="s">
        <v>710</v>
      </c>
      <c r="E19" s="136" t="s">
        <v>10</v>
      </c>
      <c r="F19" s="136">
        <v>100</v>
      </c>
      <c r="G19" s="634">
        <f>SUM(G23+G30+G38+G42+G50+G59+G67+G73)</f>
        <v>26669945326</v>
      </c>
      <c r="H19" s="133" t="s">
        <v>10</v>
      </c>
      <c r="I19" s="29">
        <v>80</v>
      </c>
      <c r="J19" s="637">
        <f>SUM(J23+J30+J38+J42+J50+J59+J67+J73)</f>
        <v>5585160024</v>
      </c>
      <c r="K19" s="136">
        <v>85</v>
      </c>
      <c r="L19" s="637">
        <f>SUM(L23+L30+L38+L42+L50+L59+L67+L73)</f>
        <v>4324874050</v>
      </c>
      <c r="M19" s="172">
        <v>21.25</v>
      </c>
      <c r="N19" s="698">
        <f>SUM(N23+N30+N38+N42+N50+N59+N67+N73)</f>
        <v>696097045</v>
      </c>
      <c r="O19" s="172">
        <v>25</v>
      </c>
      <c r="P19" s="701">
        <f>SUM(P23+P30+P38+P42+P50+P59+P67+P73)</f>
        <v>727405116</v>
      </c>
      <c r="Q19" s="172">
        <v>0</v>
      </c>
      <c r="R19" s="701">
        <f>SUM(R23+R30+R38+R42+R50+R59+R67+R73)</f>
        <v>0</v>
      </c>
      <c r="S19" s="172">
        <v>0</v>
      </c>
      <c r="T19" s="701">
        <f>SUM(T23+T30+T38+T42+T50+T59+T67+T73)</f>
        <v>0</v>
      </c>
      <c r="U19" s="29">
        <f>M19+O19+Q19+S19</f>
        <v>46.25</v>
      </c>
      <c r="V19" s="701">
        <f>N19+P19+R19</f>
        <v>1423502161</v>
      </c>
      <c r="W19" s="304">
        <f>U19/K19*100</f>
        <v>54.411764705882348</v>
      </c>
      <c r="X19" s="643">
        <f>V19/L19*100</f>
        <v>32.914303273178561</v>
      </c>
      <c r="Y19" s="129">
        <f>SUM(I19+U19)/2*100%</f>
        <v>63.125</v>
      </c>
      <c r="Z19" s="637">
        <f t="shared" ref="Z19:Z25" si="0">J19+V19</f>
        <v>7008662185</v>
      </c>
      <c r="AA19" s="129">
        <f>Y19/F19*100</f>
        <v>63.125</v>
      </c>
      <c r="AB19" s="619">
        <f>Z19/G19*100</f>
        <v>26.279252166922873</v>
      </c>
      <c r="AC19" s="625" t="s">
        <v>697</v>
      </c>
      <c r="AD19" s="118"/>
      <c r="AE19" s="336"/>
      <c r="AF19" s="335"/>
      <c r="AG19" s="131"/>
    </row>
    <row r="20" spans="1:33" ht="33.75" x14ac:dyDescent="0.2">
      <c r="A20" s="116"/>
      <c r="B20" s="629"/>
      <c r="C20" s="632"/>
      <c r="D20" s="307" t="s">
        <v>711</v>
      </c>
      <c r="E20" s="136" t="s">
        <v>10</v>
      </c>
      <c r="F20" s="136">
        <v>100</v>
      </c>
      <c r="G20" s="635"/>
      <c r="H20" s="133" t="s">
        <v>10</v>
      </c>
      <c r="I20" s="29">
        <v>100</v>
      </c>
      <c r="J20" s="638"/>
      <c r="K20" s="136">
        <v>100</v>
      </c>
      <c r="L20" s="638"/>
      <c r="M20" s="172">
        <v>25</v>
      </c>
      <c r="N20" s="699"/>
      <c r="O20" s="172">
        <v>25</v>
      </c>
      <c r="P20" s="702"/>
      <c r="Q20" s="172">
        <v>0</v>
      </c>
      <c r="R20" s="702"/>
      <c r="S20" s="172">
        <v>0</v>
      </c>
      <c r="T20" s="702"/>
      <c r="U20" s="29">
        <f t="shared" ref="U20:U26" si="1">M20+O20+Q20+S20</f>
        <v>50</v>
      </c>
      <c r="V20" s="702"/>
      <c r="W20" s="304">
        <f t="shared" ref="W20:W25" si="2">U20/K20*100</f>
        <v>50</v>
      </c>
      <c r="X20" s="644"/>
      <c r="Y20" s="129">
        <f t="shared" ref="Y20:Y21" si="3">SUM(I20+U20)/2*100%</f>
        <v>75</v>
      </c>
      <c r="Z20" s="638">
        <f t="shared" si="0"/>
        <v>0</v>
      </c>
      <c r="AA20" s="129">
        <f t="shared" ref="AA20:AB35" si="4">Y20/F20*100</f>
        <v>75</v>
      </c>
      <c r="AB20" s="620"/>
      <c r="AC20" s="626"/>
      <c r="AD20" s="118"/>
      <c r="AF20" s="131"/>
      <c r="AG20" s="131"/>
    </row>
    <row r="21" spans="1:33" ht="27" customHeight="1" x14ac:dyDescent="0.2">
      <c r="A21" s="116"/>
      <c r="B21" s="629"/>
      <c r="C21" s="632"/>
      <c r="D21" s="307" t="s">
        <v>712</v>
      </c>
      <c r="E21" s="136" t="s">
        <v>10</v>
      </c>
      <c r="F21" s="136">
        <v>100</v>
      </c>
      <c r="G21" s="635"/>
      <c r="H21" s="133" t="s">
        <v>10</v>
      </c>
      <c r="I21" s="29">
        <v>80</v>
      </c>
      <c r="J21" s="638"/>
      <c r="K21" s="136">
        <v>85</v>
      </c>
      <c r="L21" s="638"/>
      <c r="M21" s="172">
        <v>21.25</v>
      </c>
      <c r="N21" s="699"/>
      <c r="O21" s="172">
        <v>21.25</v>
      </c>
      <c r="P21" s="702"/>
      <c r="Q21" s="172">
        <v>0</v>
      </c>
      <c r="R21" s="702"/>
      <c r="S21" s="172">
        <v>0</v>
      </c>
      <c r="T21" s="702"/>
      <c r="U21" s="29">
        <f t="shared" si="1"/>
        <v>42.5</v>
      </c>
      <c r="V21" s="702"/>
      <c r="W21" s="304">
        <f t="shared" si="2"/>
        <v>50</v>
      </c>
      <c r="X21" s="644"/>
      <c r="Y21" s="129">
        <f t="shared" si="3"/>
        <v>61.25</v>
      </c>
      <c r="Z21" s="638">
        <f t="shared" si="0"/>
        <v>0</v>
      </c>
      <c r="AA21" s="129">
        <f t="shared" si="4"/>
        <v>61.250000000000007</v>
      </c>
      <c r="AB21" s="620"/>
      <c r="AC21" s="626"/>
      <c r="AD21" s="118"/>
      <c r="AF21" s="131"/>
      <c r="AG21" s="131"/>
    </row>
    <row r="22" spans="1:33" ht="33.75" x14ac:dyDescent="0.2">
      <c r="A22" s="116"/>
      <c r="B22" s="630"/>
      <c r="C22" s="633"/>
      <c r="D22" s="307" t="s">
        <v>713</v>
      </c>
      <c r="E22" s="136" t="s">
        <v>10</v>
      </c>
      <c r="F22" s="136">
        <v>100</v>
      </c>
      <c r="G22" s="636"/>
      <c r="H22" s="133" t="s">
        <v>10</v>
      </c>
      <c r="I22" s="29">
        <v>100</v>
      </c>
      <c r="J22" s="639"/>
      <c r="K22" s="136">
        <v>100</v>
      </c>
      <c r="L22" s="639"/>
      <c r="M22" s="172">
        <v>25</v>
      </c>
      <c r="N22" s="700"/>
      <c r="O22" s="172">
        <v>25</v>
      </c>
      <c r="P22" s="703"/>
      <c r="Q22" s="172">
        <v>0</v>
      </c>
      <c r="R22" s="703"/>
      <c r="S22" s="172">
        <v>0</v>
      </c>
      <c r="T22" s="703"/>
      <c r="U22" s="29">
        <f t="shared" si="1"/>
        <v>50</v>
      </c>
      <c r="V22" s="703"/>
      <c r="W22" s="304">
        <f t="shared" si="2"/>
        <v>50</v>
      </c>
      <c r="X22" s="645"/>
      <c r="Y22" s="129">
        <f>SUM(I22+U22)/2*100%</f>
        <v>75</v>
      </c>
      <c r="Z22" s="639">
        <f t="shared" si="0"/>
        <v>0</v>
      </c>
      <c r="AA22" s="129">
        <f t="shared" si="4"/>
        <v>75</v>
      </c>
      <c r="AB22" s="621"/>
      <c r="AC22" s="627"/>
      <c r="AD22" s="118"/>
      <c r="AF22" s="131"/>
      <c r="AG22" s="131"/>
    </row>
    <row r="23" spans="1:33" ht="33.75" x14ac:dyDescent="0.2">
      <c r="A23" s="650" t="s">
        <v>21</v>
      </c>
      <c r="B23" s="628" t="s">
        <v>14</v>
      </c>
      <c r="C23" s="628" t="s">
        <v>15</v>
      </c>
      <c r="D23" s="307" t="s">
        <v>714</v>
      </c>
      <c r="E23" s="136" t="s">
        <v>10</v>
      </c>
      <c r="F23" s="136">
        <v>100</v>
      </c>
      <c r="G23" s="653">
        <f>SUM(G26:G27)</f>
        <v>420800000</v>
      </c>
      <c r="H23" s="133" t="s">
        <v>10</v>
      </c>
      <c r="I23" s="232">
        <v>100</v>
      </c>
      <c r="J23" s="637">
        <f>SUM(J26:J27)</f>
        <v>73700000</v>
      </c>
      <c r="K23" s="136">
        <v>100</v>
      </c>
      <c r="L23" s="637">
        <f>SUM(L26:L27)</f>
        <v>60400000</v>
      </c>
      <c r="M23" s="172">
        <v>25</v>
      </c>
      <c r="N23" s="698">
        <f>SUM(N26:N27)</f>
        <v>9300000</v>
      </c>
      <c r="O23" s="172">
        <v>25</v>
      </c>
      <c r="P23" s="701">
        <f>SUM(P26:P27)</f>
        <v>3100000</v>
      </c>
      <c r="Q23" s="172">
        <v>0</v>
      </c>
      <c r="R23" s="701">
        <f>SUM(R26:R27)</f>
        <v>0</v>
      </c>
      <c r="S23" s="172">
        <v>0</v>
      </c>
      <c r="T23" s="701">
        <f>SUM(T26:T27)</f>
        <v>0</v>
      </c>
      <c r="U23" s="29">
        <f t="shared" si="1"/>
        <v>50</v>
      </c>
      <c r="V23" s="704">
        <f>N23+P23+R23+T23</f>
        <v>12400000</v>
      </c>
      <c r="W23" s="304">
        <f>U23/K23*100</f>
        <v>50</v>
      </c>
      <c r="X23" s="619">
        <f>V23/L23*100</f>
        <v>20.52980132450331</v>
      </c>
      <c r="Y23" s="129">
        <f>SUM(I23+U23)/2*100%</f>
        <v>75</v>
      </c>
      <c r="Z23" s="637">
        <f t="shared" si="0"/>
        <v>86100000</v>
      </c>
      <c r="AA23" s="129">
        <f t="shared" si="4"/>
        <v>75</v>
      </c>
      <c r="AB23" s="619">
        <f>Z23/G23*100</f>
        <v>20.461026615969583</v>
      </c>
      <c r="AC23" s="625" t="s">
        <v>697</v>
      </c>
      <c r="AD23" s="118"/>
      <c r="AF23" s="131"/>
      <c r="AG23" s="131"/>
    </row>
    <row r="24" spans="1:33" ht="33.75" x14ac:dyDescent="0.2">
      <c r="A24" s="651"/>
      <c r="B24" s="629"/>
      <c r="C24" s="629"/>
      <c r="D24" s="307" t="s">
        <v>715</v>
      </c>
      <c r="E24" s="136" t="s">
        <v>10</v>
      </c>
      <c r="F24" s="136">
        <v>100</v>
      </c>
      <c r="G24" s="654"/>
      <c r="H24" s="133" t="s">
        <v>10</v>
      </c>
      <c r="I24" s="232">
        <v>100</v>
      </c>
      <c r="J24" s="638"/>
      <c r="K24" s="136">
        <v>100</v>
      </c>
      <c r="L24" s="638"/>
      <c r="M24" s="172">
        <v>25</v>
      </c>
      <c r="N24" s="699"/>
      <c r="O24" s="172">
        <v>25</v>
      </c>
      <c r="P24" s="702"/>
      <c r="Q24" s="172">
        <v>0</v>
      </c>
      <c r="R24" s="702"/>
      <c r="S24" s="172">
        <v>0</v>
      </c>
      <c r="T24" s="702"/>
      <c r="U24" s="29">
        <f t="shared" si="1"/>
        <v>50</v>
      </c>
      <c r="V24" s="705"/>
      <c r="W24" s="304">
        <f t="shared" si="2"/>
        <v>50</v>
      </c>
      <c r="X24" s="620"/>
      <c r="Y24" s="129">
        <f t="shared" ref="Y24:Y25" si="5">SUM(I24+U24)/2*100%</f>
        <v>75</v>
      </c>
      <c r="Z24" s="638">
        <f t="shared" si="0"/>
        <v>0</v>
      </c>
      <c r="AA24" s="129">
        <f t="shared" si="4"/>
        <v>75</v>
      </c>
      <c r="AB24" s="620"/>
      <c r="AC24" s="626"/>
      <c r="AD24" s="118"/>
      <c r="AF24" s="131"/>
      <c r="AG24" s="131"/>
    </row>
    <row r="25" spans="1:33" ht="33.75" x14ac:dyDescent="0.2">
      <c r="A25" s="652"/>
      <c r="B25" s="630"/>
      <c r="C25" s="630"/>
      <c r="D25" s="283" t="s">
        <v>716</v>
      </c>
      <c r="E25" s="136" t="s">
        <v>10</v>
      </c>
      <c r="F25" s="136">
        <v>100</v>
      </c>
      <c r="G25" s="655"/>
      <c r="H25" s="133" t="s">
        <v>10</v>
      </c>
      <c r="I25" s="232">
        <v>100</v>
      </c>
      <c r="J25" s="639"/>
      <c r="K25" s="136">
        <v>100</v>
      </c>
      <c r="L25" s="639"/>
      <c r="M25" s="172">
        <v>25</v>
      </c>
      <c r="N25" s="700"/>
      <c r="O25" s="172">
        <v>25</v>
      </c>
      <c r="P25" s="703"/>
      <c r="Q25" s="172">
        <v>0</v>
      </c>
      <c r="R25" s="703"/>
      <c r="S25" s="172">
        <v>0</v>
      </c>
      <c r="T25" s="703"/>
      <c r="U25" s="29">
        <f t="shared" si="1"/>
        <v>50</v>
      </c>
      <c r="V25" s="706"/>
      <c r="W25" s="304">
        <f t="shared" si="2"/>
        <v>50</v>
      </c>
      <c r="X25" s="621"/>
      <c r="Y25" s="129">
        <f t="shared" si="5"/>
        <v>75</v>
      </c>
      <c r="Z25" s="639">
        <f t="shared" si="0"/>
        <v>0</v>
      </c>
      <c r="AA25" s="129">
        <f t="shared" si="4"/>
        <v>75</v>
      </c>
      <c r="AB25" s="621"/>
      <c r="AC25" s="627"/>
      <c r="AD25" s="118"/>
      <c r="AF25" s="131"/>
      <c r="AG25" s="131"/>
    </row>
    <row r="26" spans="1:33" ht="27" customHeight="1" x14ac:dyDescent="0.2">
      <c r="A26" s="137" t="s">
        <v>22</v>
      </c>
      <c r="B26" s="138" t="s">
        <v>16</v>
      </c>
      <c r="C26" s="138" t="s">
        <v>17</v>
      </c>
      <c r="D26" s="2" t="s">
        <v>450</v>
      </c>
      <c r="E26" s="3" t="s">
        <v>18</v>
      </c>
      <c r="F26" s="3">
        <v>14</v>
      </c>
      <c r="G26" s="281">
        <v>370800000</v>
      </c>
      <c r="H26" s="3" t="s">
        <v>18</v>
      </c>
      <c r="I26" s="320">
        <v>4</v>
      </c>
      <c r="J26" s="32">
        <v>73700000</v>
      </c>
      <c r="K26" s="139">
        <v>2</v>
      </c>
      <c r="L26" s="5">
        <v>50400000</v>
      </c>
      <c r="M26" s="125">
        <v>1</v>
      </c>
      <c r="N26" s="35">
        <v>9300000</v>
      </c>
      <c r="O26" s="125">
        <v>2</v>
      </c>
      <c r="P26" s="141">
        <v>3100000</v>
      </c>
      <c r="Q26" s="125">
        <v>0</v>
      </c>
      <c r="R26" s="141">
        <v>0</v>
      </c>
      <c r="S26" s="125">
        <v>0</v>
      </c>
      <c r="T26" s="141">
        <v>0</v>
      </c>
      <c r="U26" s="31">
        <f t="shared" si="1"/>
        <v>3</v>
      </c>
      <c r="V26" s="33">
        <f>N26+P26+R26+T26</f>
        <v>12400000</v>
      </c>
      <c r="W26" s="144">
        <f>U26/K26*100</f>
        <v>150</v>
      </c>
      <c r="X26" s="145">
        <f>V26/L26*100</f>
        <v>24.603174603174601</v>
      </c>
      <c r="Y26" s="144">
        <f>I26+U26</f>
        <v>7</v>
      </c>
      <c r="Z26" s="146">
        <f>J26+V26</f>
        <v>86100000</v>
      </c>
      <c r="AA26" s="145">
        <f t="shared" si="4"/>
        <v>50</v>
      </c>
      <c r="AB26" s="145">
        <f t="shared" si="4"/>
        <v>23.220064724919094</v>
      </c>
      <c r="AC26" s="145" t="s">
        <v>697</v>
      </c>
      <c r="AD26" s="118"/>
    </row>
    <row r="27" spans="1:33" ht="67.5" x14ac:dyDescent="0.2">
      <c r="A27" s="137" t="s">
        <v>23</v>
      </c>
      <c r="B27" s="138" t="s">
        <v>20</v>
      </c>
      <c r="C27" s="138" t="s">
        <v>19</v>
      </c>
      <c r="D27" s="6" t="s">
        <v>445</v>
      </c>
      <c r="E27" s="7" t="s">
        <v>446</v>
      </c>
      <c r="F27" s="7">
        <v>21</v>
      </c>
      <c r="G27" s="282">
        <v>50000000</v>
      </c>
      <c r="H27" s="9" t="s">
        <v>446</v>
      </c>
      <c r="I27" s="316">
        <v>0</v>
      </c>
      <c r="J27" s="148">
        <v>0</v>
      </c>
      <c r="K27" s="147">
        <v>3</v>
      </c>
      <c r="L27" s="5">
        <v>10000000</v>
      </c>
      <c r="M27" s="147">
        <v>0</v>
      </c>
      <c r="N27" s="149">
        <v>0</v>
      </c>
      <c r="O27" s="147">
        <v>0</v>
      </c>
      <c r="P27" s="149">
        <v>0</v>
      </c>
      <c r="Q27" s="147">
        <v>0</v>
      </c>
      <c r="R27" s="148">
        <v>0</v>
      </c>
      <c r="S27" s="147">
        <v>0</v>
      </c>
      <c r="T27" s="148">
        <v>0</v>
      </c>
      <c r="U27" s="147">
        <v>0</v>
      </c>
      <c r="V27" s="150">
        <f>N27+P27+R27+T27</f>
        <v>0</v>
      </c>
      <c r="W27" s="144">
        <v>0</v>
      </c>
      <c r="X27" s="145">
        <v>0</v>
      </c>
      <c r="Y27" s="144">
        <v>0</v>
      </c>
      <c r="Z27" s="60">
        <f t="shared" ref="Z27:Z38" si="6">J27+V27</f>
        <v>0</v>
      </c>
      <c r="AA27" s="145">
        <f t="shared" si="4"/>
        <v>0</v>
      </c>
      <c r="AB27" s="145">
        <f t="shared" si="4"/>
        <v>0</v>
      </c>
      <c r="AC27" s="145" t="s">
        <v>697</v>
      </c>
      <c r="AD27" s="181"/>
    </row>
    <row r="28" spans="1:33" x14ac:dyDescent="0.2">
      <c r="A28" s="646" t="s">
        <v>699</v>
      </c>
      <c r="B28" s="646"/>
      <c r="C28" s="646"/>
      <c r="D28" s="646"/>
      <c r="E28" s="646"/>
      <c r="F28" s="646"/>
      <c r="G28" s="646"/>
      <c r="H28" s="646"/>
      <c r="I28" s="646"/>
      <c r="J28" s="646"/>
      <c r="K28" s="646"/>
      <c r="L28" s="646"/>
      <c r="M28" s="646"/>
      <c r="N28" s="646"/>
      <c r="O28" s="646"/>
      <c r="P28" s="646"/>
      <c r="Q28" s="646"/>
      <c r="R28" s="646"/>
      <c r="S28" s="646"/>
      <c r="T28" s="646"/>
      <c r="U28" s="646"/>
      <c r="V28" s="646"/>
      <c r="W28" s="151">
        <f>AVERAGE(W26)/1</f>
        <v>150</v>
      </c>
      <c r="X28" s="151">
        <f>AVERAGE(X26)/1</f>
        <v>24.603174603174601</v>
      </c>
      <c r="Y28" s="152"/>
      <c r="Z28" s="152"/>
      <c r="AA28" s="153"/>
      <c r="AB28" s="151"/>
      <c r="AC28" s="151"/>
      <c r="AD28" s="154"/>
    </row>
    <row r="29" spans="1:33" x14ac:dyDescent="0.2">
      <c r="A29" s="647" t="s">
        <v>685</v>
      </c>
      <c r="B29" s="648"/>
      <c r="C29" s="648"/>
      <c r="D29" s="648"/>
      <c r="E29" s="648"/>
      <c r="F29" s="648"/>
      <c r="G29" s="648"/>
      <c r="H29" s="648"/>
      <c r="I29" s="648"/>
      <c r="J29" s="648"/>
      <c r="K29" s="648"/>
      <c r="L29" s="648"/>
      <c r="M29" s="648"/>
      <c r="N29" s="648"/>
      <c r="O29" s="648"/>
      <c r="P29" s="648"/>
      <c r="Q29" s="648"/>
      <c r="R29" s="648"/>
      <c r="S29" s="648"/>
      <c r="T29" s="648"/>
      <c r="U29" s="648"/>
      <c r="V29" s="649"/>
      <c r="W29" s="151" t="str">
        <f t="shared" ref="W29:X29" si="7">IF(W28&lt;=50,"(SR)",IF(W28&lt;=65,"(R)",IF(W28&lt;=75,"(S)",IF(W28&lt;=90,"(T)","(ST)"))))</f>
        <v>(ST)</v>
      </c>
      <c r="X29" s="151" t="str">
        <f t="shared" si="7"/>
        <v>(SR)</v>
      </c>
      <c r="Y29" s="152"/>
      <c r="Z29" s="152"/>
      <c r="AA29" s="155"/>
      <c r="AB29" s="155"/>
      <c r="AC29" s="155"/>
      <c r="AD29" s="154"/>
    </row>
    <row r="30" spans="1:33" ht="33.75" x14ac:dyDescent="0.2">
      <c r="A30" s="132" t="s">
        <v>24</v>
      </c>
      <c r="B30" s="117" t="s">
        <v>254</v>
      </c>
      <c r="C30" s="1" t="s">
        <v>25</v>
      </c>
      <c r="D30" s="117" t="s">
        <v>26</v>
      </c>
      <c r="E30" s="156" t="s">
        <v>10</v>
      </c>
      <c r="F30" s="132">
        <v>100</v>
      </c>
      <c r="G30" s="158">
        <f>SUM(G31:G35)</f>
        <v>16613486781</v>
      </c>
      <c r="H30" s="156" t="s">
        <v>10</v>
      </c>
      <c r="I30" s="132">
        <v>100</v>
      </c>
      <c r="J30" s="157">
        <f>SUM(J31:J35)</f>
        <v>4532719774</v>
      </c>
      <c r="K30" s="136">
        <v>100</v>
      </c>
      <c r="L30" s="157">
        <f>SUM(L31:L35)</f>
        <v>2693575326</v>
      </c>
      <c r="M30" s="136">
        <v>25</v>
      </c>
      <c r="N30" s="121">
        <f>SUM(N31:N35)</f>
        <v>476961787</v>
      </c>
      <c r="O30" s="136">
        <v>25</v>
      </c>
      <c r="P30" s="301">
        <f>SUM(P31:P35)</f>
        <v>685357008</v>
      </c>
      <c r="Q30" s="136">
        <v>0</v>
      </c>
      <c r="R30" s="126">
        <f>SUM(R31:R35)</f>
        <v>0</v>
      </c>
      <c r="S30" s="136">
        <v>0</v>
      </c>
      <c r="T30" s="126">
        <f>SUM(T31:T35)</f>
        <v>0</v>
      </c>
      <c r="U30" s="136">
        <f>M30+O30+Q30+S30</f>
        <v>50</v>
      </c>
      <c r="V30" s="127">
        <f>N30+P30+R30+T30</f>
        <v>1162318795</v>
      </c>
      <c r="W30" s="159">
        <f>U30/K30*100</f>
        <v>50</v>
      </c>
      <c r="X30" s="129">
        <f>V30/L30*100</f>
        <v>43.151523693456937</v>
      </c>
      <c r="Y30" s="159">
        <v>100</v>
      </c>
      <c r="Z30" s="158">
        <f>SUM(Z31:Z35)</f>
        <v>5695038569</v>
      </c>
      <c r="AA30" s="159">
        <f>Y30/F30*100</f>
        <v>100</v>
      </c>
      <c r="AB30" s="129">
        <f>Z30/G30*100</f>
        <v>34.279610560217414</v>
      </c>
      <c r="AC30" s="145" t="s">
        <v>697</v>
      </c>
      <c r="AD30" s="118"/>
    </row>
    <row r="31" spans="1:33" ht="22.5" x14ac:dyDescent="0.25">
      <c r="A31" s="137" t="s">
        <v>27</v>
      </c>
      <c r="B31" s="138" t="s">
        <v>255</v>
      </c>
      <c r="C31" s="6" t="s">
        <v>256</v>
      </c>
      <c r="D31" s="6" t="s">
        <v>447</v>
      </c>
      <c r="E31" s="3" t="s">
        <v>757</v>
      </c>
      <c r="F31" s="3">
        <v>23</v>
      </c>
      <c r="G31" s="281">
        <v>16321886781</v>
      </c>
      <c r="H31" s="3" t="s">
        <v>253</v>
      </c>
      <c r="I31" s="3">
        <v>15</v>
      </c>
      <c r="J31" s="4">
        <v>4476829774</v>
      </c>
      <c r="K31" s="7">
        <v>23</v>
      </c>
      <c r="L31" s="12">
        <v>2655575326</v>
      </c>
      <c r="M31" s="125">
        <v>23</v>
      </c>
      <c r="N31" s="141">
        <v>471861787</v>
      </c>
      <c r="O31" s="125">
        <v>23</v>
      </c>
      <c r="P31" s="391">
        <v>683657008</v>
      </c>
      <c r="Q31" s="125">
        <v>0</v>
      </c>
      <c r="R31" s="149">
        <v>0</v>
      </c>
      <c r="S31" s="125">
        <v>0</v>
      </c>
      <c r="T31" s="149">
        <v>0</v>
      </c>
      <c r="U31" s="125">
        <v>0</v>
      </c>
      <c r="V31" s="143">
        <f t="shared" ref="V31" si="8">N31+P31+R31+T31</f>
        <v>1155518795</v>
      </c>
      <c r="W31" s="144">
        <f t="shared" ref="W31:X32" si="9">U31/K31*100</f>
        <v>0</v>
      </c>
      <c r="X31" s="145">
        <f t="shared" si="9"/>
        <v>43.512936111683089</v>
      </c>
      <c r="Y31" s="3">
        <v>15</v>
      </c>
      <c r="Z31" s="146">
        <f>J31+V31</f>
        <v>5632348569</v>
      </c>
      <c r="AA31" s="145">
        <f>Y31/F31*100</f>
        <v>65.217391304347828</v>
      </c>
      <c r="AB31" s="145">
        <f t="shared" si="4"/>
        <v>34.507950242348883</v>
      </c>
      <c r="AC31" s="145" t="s">
        <v>697</v>
      </c>
      <c r="AD31" s="118"/>
    </row>
    <row r="32" spans="1:33" ht="33.75" x14ac:dyDescent="0.2">
      <c r="A32" s="137" t="s">
        <v>434</v>
      </c>
      <c r="B32" s="138" t="s">
        <v>29</v>
      </c>
      <c r="C32" s="20" t="s">
        <v>28</v>
      </c>
      <c r="D32" s="6" t="s">
        <v>448</v>
      </c>
      <c r="E32" s="3" t="s">
        <v>18</v>
      </c>
      <c r="F32" s="3">
        <v>98</v>
      </c>
      <c r="G32" s="281">
        <v>261600000</v>
      </c>
      <c r="H32" s="3" t="s">
        <v>18</v>
      </c>
      <c r="I32" s="3">
        <v>26</v>
      </c>
      <c r="J32" s="4">
        <v>55890000</v>
      </c>
      <c r="K32" s="139">
        <v>14</v>
      </c>
      <c r="L32" s="5">
        <v>33000000</v>
      </c>
      <c r="M32" s="125">
        <v>3</v>
      </c>
      <c r="N32" s="143">
        <v>5100000</v>
      </c>
      <c r="O32" s="125">
        <v>1</v>
      </c>
      <c r="P32" s="180">
        <v>1700000</v>
      </c>
      <c r="Q32" s="125">
        <v>0</v>
      </c>
      <c r="R32" s="149">
        <v>0</v>
      </c>
      <c r="S32" s="125">
        <v>0</v>
      </c>
      <c r="T32" s="149">
        <v>0</v>
      </c>
      <c r="U32" s="31">
        <f>M32+O32+Q32+S32</f>
        <v>4</v>
      </c>
      <c r="V32" s="150">
        <f>N32+P32+R32+T32</f>
        <v>6800000</v>
      </c>
      <c r="W32" s="144">
        <f>U32/K32*100</f>
        <v>28.571428571428569</v>
      </c>
      <c r="X32" s="145">
        <f t="shared" si="9"/>
        <v>20.606060606060606</v>
      </c>
      <c r="Y32" s="147">
        <f>I32+U32</f>
        <v>30</v>
      </c>
      <c r="Z32" s="146">
        <f t="shared" si="6"/>
        <v>62690000</v>
      </c>
      <c r="AA32" s="145">
        <f t="shared" si="4"/>
        <v>30.612244897959183</v>
      </c>
      <c r="AB32" s="145">
        <f t="shared" si="4"/>
        <v>23.964067278287462</v>
      </c>
      <c r="AC32" s="145" t="s">
        <v>697</v>
      </c>
      <c r="AD32" s="118"/>
    </row>
    <row r="33" spans="1:30" ht="45" x14ac:dyDescent="0.2">
      <c r="A33" s="137" t="s">
        <v>435</v>
      </c>
      <c r="B33" s="138" t="s">
        <v>30</v>
      </c>
      <c r="C33" s="20" t="s">
        <v>31</v>
      </c>
      <c r="D33" s="2" t="s">
        <v>756</v>
      </c>
      <c r="E33" s="7" t="s">
        <v>446</v>
      </c>
      <c r="F33" s="7">
        <v>1</v>
      </c>
      <c r="G33" s="282">
        <v>30000000</v>
      </c>
      <c r="H33" s="162" t="s">
        <v>446</v>
      </c>
      <c r="I33" s="7">
        <v>0</v>
      </c>
      <c r="J33" s="13">
        <v>0</v>
      </c>
      <c r="K33" s="147">
        <v>1</v>
      </c>
      <c r="L33" s="5">
        <v>5000000</v>
      </c>
      <c r="M33" s="147">
        <v>0</v>
      </c>
      <c r="N33" s="149">
        <v>0</v>
      </c>
      <c r="O33" s="125">
        <v>0</v>
      </c>
      <c r="P33" s="149">
        <v>0</v>
      </c>
      <c r="Q33" s="125">
        <v>0</v>
      </c>
      <c r="R33" s="149">
        <v>0</v>
      </c>
      <c r="S33" s="125">
        <v>0</v>
      </c>
      <c r="T33" s="149">
        <v>0</v>
      </c>
      <c r="U33" s="147">
        <v>0</v>
      </c>
      <c r="V33" s="150">
        <f>N33+P33+R33+T33</f>
        <v>0</v>
      </c>
      <c r="W33" s="145">
        <f>U33/F33*100</f>
        <v>0</v>
      </c>
      <c r="X33" s="145">
        <f t="shared" ref="X33" si="10">V33/G33*100</f>
        <v>0</v>
      </c>
      <c r="Y33" s="147">
        <f t="shared" ref="Y33:Y35" si="11">I33+U33</f>
        <v>0</v>
      </c>
      <c r="Z33" s="60">
        <f t="shared" si="6"/>
        <v>0</v>
      </c>
      <c r="AA33" s="145">
        <f t="shared" si="4"/>
        <v>0</v>
      </c>
      <c r="AB33" s="145">
        <f t="shared" si="4"/>
        <v>0</v>
      </c>
      <c r="AC33" s="145" t="s">
        <v>697</v>
      </c>
      <c r="AD33" s="147"/>
    </row>
    <row r="34" spans="1:30" ht="67.5" x14ac:dyDescent="0.2">
      <c r="A34" s="137" t="s">
        <v>436</v>
      </c>
      <c r="B34" s="138" t="s">
        <v>639</v>
      </c>
      <c r="C34" s="163" t="s">
        <v>32</v>
      </c>
      <c r="D34" s="14" t="s">
        <v>641</v>
      </c>
      <c r="E34" s="7" t="s">
        <v>446</v>
      </c>
      <c r="F34" s="7">
        <v>126</v>
      </c>
      <c r="G34" s="6">
        <v>0</v>
      </c>
      <c r="H34" s="162" t="s">
        <v>446</v>
      </c>
      <c r="I34" s="7">
        <v>0</v>
      </c>
      <c r="J34" s="13">
        <v>0</v>
      </c>
      <c r="K34" s="147">
        <v>0</v>
      </c>
      <c r="L34" s="10">
        <v>0</v>
      </c>
      <c r="M34" s="147">
        <v>0</v>
      </c>
      <c r="N34" s="149">
        <v>0</v>
      </c>
      <c r="O34" s="125">
        <v>0</v>
      </c>
      <c r="P34" s="149">
        <v>0</v>
      </c>
      <c r="Q34" s="125">
        <v>0</v>
      </c>
      <c r="R34" s="149">
        <v>0</v>
      </c>
      <c r="S34" s="125">
        <v>0</v>
      </c>
      <c r="T34" s="149">
        <v>0</v>
      </c>
      <c r="U34" s="31">
        <f>M34+O34+Q34+S34</f>
        <v>0</v>
      </c>
      <c r="V34" s="150">
        <f>N34+P34+R34+T34</f>
        <v>0</v>
      </c>
      <c r="W34" s="145">
        <f>U34/F34*100</f>
        <v>0</v>
      </c>
      <c r="X34" s="145">
        <v>0</v>
      </c>
      <c r="Y34" s="147">
        <f t="shared" si="11"/>
        <v>0</v>
      </c>
      <c r="Z34" s="60">
        <f t="shared" si="6"/>
        <v>0</v>
      </c>
      <c r="AA34" s="145">
        <f t="shared" si="4"/>
        <v>0</v>
      </c>
      <c r="AB34" s="145">
        <v>0</v>
      </c>
      <c r="AC34" s="145" t="s">
        <v>697</v>
      </c>
      <c r="AD34" s="147" t="s">
        <v>718</v>
      </c>
    </row>
    <row r="35" spans="1:30" ht="33.75" x14ac:dyDescent="0.2">
      <c r="A35" s="137" t="s">
        <v>437</v>
      </c>
      <c r="B35" s="138" t="s">
        <v>640</v>
      </c>
      <c r="C35" s="20" t="s">
        <v>33</v>
      </c>
      <c r="D35" s="14" t="s">
        <v>642</v>
      </c>
      <c r="E35" s="3" t="s">
        <v>18</v>
      </c>
      <c r="F35" s="7">
        <v>7</v>
      </c>
      <c r="G35" s="6">
        <v>0</v>
      </c>
      <c r="H35" s="162" t="s">
        <v>18</v>
      </c>
      <c r="I35" s="7">
        <v>0</v>
      </c>
      <c r="J35" s="13">
        <v>0</v>
      </c>
      <c r="K35" s="147">
        <v>0</v>
      </c>
      <c r="L35" s="10">
        <v>0</v>
      </c>
      <c r="M35" s="147">
        <v>0</v>
      </c>
      <c r="N35" s="149">
        <v>0</v>
      </c>
      <c r="O35" s="125">
        <v>0</v>
      </c>
      <c r="P35" s="149">
        <v>0</v>
      </c>
      <c r="Q35" s="125">
        <v>0</v>
      </c>
      <c r="R35" s="149">
        <v>0</v>
      </c>
      <c r="S35" s="125">
        <v>0</v>
      </c>
      <c r="T35" s="149">
        <v>0</v>
      </c>
      <c r="U35" s="147">
        <v>0</v>
      </c>
      <c r="V35" s="150">
        <f>N35+P35+R35+T35</f>
        <v>0</v>
      </c>
      <c r="W35" s="145">
        <f>U35/F35*100</f>
        <v>0</v>
      </c>
      <c r="X35" s="145">
        <v>0</v>
      </c>
      <c r="Y35" s="147">
        <f t="shared" si="11"/>
        <v>0</v>
      </c>
      <c r="Z35" s="60">
        <f t="shared" si="6"/>
        <v>0</v>
      </c>
      <c r="AA35" s="145">
        <f t="shared" si="4"/>
        <v>0</v>
      </c>
      <c r="AB35" s="145">
        <v>0</v>
      </c>
      <c r="AC35" s="145" t="s">
        <v>697</v>
      </c>
      <c r="AD35" s="147" t="s">
        <v>718</v>
      </c>
    </row>
    <row r="36" spans="1:30" x14ac:dyDescent="0.2">
      <c r="A36" s="646" t="s">
        <v>699</v>
      </c>
      <c r="B36" s="646"/>
      <c r="C36" s="646"/>
      <c r="D36" s="646"/>
      <c r="E36" s="646"/>
      <c r="F36" s="646"/>
      <c r="G36" s="646"/>
      <c r="H36" s="646"/>
      <c r="I36" s="646"/>
      <c r="J36" s="646"/>
      <c r="K36" s="646"/>
      <c r="L36" s="646"/>
      <c r="M36" s="646"/>
      <c r="N36" s="646"/>
      <c r="O36" s="646"/>
      <c r="P36" s="646"/>
      <c r="Q36" s="646"/>
      <c r="R36" s="646"/>
      <c r="S36" s="646"/>
      <c r="T36" s="646"/>
      <c r="U36" s="646"/>
      <c r="V36" s="646"/>
      <c r="W36" s="151">
        <f>AVERAGE(W32)</f>
        <v>28.571428571428569</v>
      </c>
      <c r="X36" s="151">
        <f>AVERAGE(X31+X32)/2</f>
        <v>32.059498358871849</v>
      </c>
      <c r="Y36" s="152"/>
      <c r="Z36" s="152"/>
      <c r="AA36" s="153"/>
      <c r="AB36" s="151"/>
      <c r="AC36" s="151"/>
      <c r="AD36" s="154"/>
    </row>
    <row r="37" spans="1:30" x14ac:dyDescent="0.2">
      <c r="A37" s="647" t="s">
        <v>685</v>
      </c>
      <c r="B37" s="648"/>
      <c r="C37" s="648"/>
      <c r="D37" s="648"/>
      <c r="E37" s="648"/>
      <c r="F37" s="648"/>
      <c r="G37" s="648"/>
      <c r="H37" s="648"/>
      <c r="I37" s="648"/>
      <c r="J37" s="648"/>
      <c r="K37" s="648"/>
      <c r="L37" s="648"/>
      <c r="M37" s="648"/>
      <c r="N37" s="648"/>
      <c r="O37" s="648"/>
      <c r="P37" s="648"/>
      <c r="Q37" s="648"/>
      <c r="R37" s="648"/>
      <c r="S37" s="648"/>
      <c r="T37" s="648"/>
      <c r="U37" s="648"/>
      <c r="V37" s="649"/>
      <c r="W37" s="151" t="str">
        <f t="shared" ref="W37:X37" si="12">IF(W36&lt;=50,"(SR)",IF(W36&lt;=65,"(R)",IF(W36&lt;=75,"(S)",IF(W36&lt;=90,"(T)","(ST)"))))</f>
        <v>(SR)</v>
      </c>
      <c r="X37" s="151" t="str">
        <f t="shared" si="12"/>
        <v>(SR)</v>
      </c>
      <c r="Y37" s="152"/>
      <c r="Z37" s="152"/>
      <c r="AA37" s="155"/>
      <c r="AB37" s="155"/>
      <c r="AC37" s="155"/>
      <c r="AD37" s="154"/>
    </row>
    <row r="38" spans="1:30" ht="33.75" x14ac:dyDescent="0.2">
      <c r="A38" s="132" t="s">
        <v>34</v>
      </c>
      <c r="B38" s="117" t="s">
        <v>37</v>
      </c>
      <c r="C38" s="276" t="s">
        <v>36</v>
      </c>
      <c r="D38" s="15" t="s">
        <v>40</v>
      </c>
      <c r="E38" s="16" t="s">
        <v>452</v>
      </c>
      <c r="F38" s="16" t="s">
        <v>643</v>
      </c>
      <c r="G38" s="284">
        <f>SUM(G39)</f>
        <v>222000000</v>
      </c>
      <c r="H38" s="134" t="s">
        <v>691</v>
      </c>
      <c r="I38" s="16" t="s">
        <v>690</v>
      </c>
      <c r="J38" s="119">
        <f>SUM(J39)</f>
        <v>40300000</v>
      </c>
      <c r="K38" s="132" t="s">
        <v>758</v>
      </c>
      <c r="L38" s="119">
        <f>SUM(L39)</f>
        <v>33000000</v>
      </c>
      <c r="M38" s="328" t="s">
        <v>761</v>
      </c>
      <c r="N38" s="121">
        <f>SUM(N39)</f>
        <v>5100000</v>
      </c>
      <c r="O38" s="328" t="s">
        <v>761</v>
      </c>
      <c r="P38" s="196">
        <f>SUM(P39)</f>
        <v>1700000</v>
      </c>
      <c r="Q38" s="132">
        <v>0</v>
      </c>
      <c r="R38" s="126">
        <f>SUM(R39)</f>
        <v>0</v>
      </c>
      <c r="S38" s="132">
        <v>0</v>
      </c>
      <c r="T38" s="126">
        <f>SUM(T39)</f>
        <v>0</v>
      </c>
      <c r="U38" s="132">
        <v>0</v>
      </c>
      <c r="V38" s="127">
        <f>N38+P38+R38+T38</f>
        <v>6800000</v>
      </c>
      <c r="W38" s="164">
        <v>68</v>
      </c>
      <c r="X38" s="129">
        <f>V38/L38*100</f>
        <v>20.606060606060606</v>
      </c>
      <c r="Y38" s="135" t="s">
        <v>690</v>
      </c>
      <c r="Z38" s="66">
        <f t="shared" si="6"/>
        <v>47100000</v>
      </c>
      <c r="AA38" s="164">
        <v>68</v>
      </c>
      <c r="AB38" s="129">
        <f>Z38/G38*100</f>
        <v>21.216216216216218</v>
      </c>
      <c r="AC38" s="145" t="s">
        <v>697</v>
      </c>
      <c r="AD38" s="165"/>
    </row>
    <row r="39" spans="1:30" ht="27" customHeight="1" x14ac:dyDescent="0.2">
      <c r="A39" s="137" t="s">
        <v>35</v>
      </c>
      <c r="B39" s="138" t="s">
        <v>39</v>
      </c>
      <c r="C39" s="20" t="s">
        <v>38</v>
      </c>
      <c r="D39" s="6" t="s">
        <v>451</v>
      </c>
      <c r="E39" s="7" t="s">
        <v>446</v>
      </c>
      <c r="F39" s="7">
        <v>84</v>
      </c>
      <c r="G39" s="282">
        <v>222000000</v>
      </c>
      <c r="H39" s="166" t="s">
        <v>446</v>
      </c>
      <c r="I39" s="7">
        <v>24</v>
      </c>
      <c r="J39" s="8">
        <v>40300000</v>
      </c>
      <c r="K39" s="137">
        <v>12</v>
      </c>
      <c r="L39" s="168">
        <v>33000000</v>
      </c>
      <c r="M39" s="167">
        <v>3</v>
      </c>
      <c r="N39" s="180">
        <v>5100000</v>
      </c>
      <c r="O39" s="137">
        <v>1</v>
      </c>
      <c r="P39" s="180">
        <v>1700000</v>
      </c>
      <c r="Q39" s="137">
        <v>0</v>
      </c>
      <c r="R39" s="180">
        <v>0</v>
      </c>
      <c r="S39" s="167">
        <v>0</v>
      </c>
      <c r="T39" s="180">
        <v>0</v>
      </c>
      <c r="U39" s="137">
        <f>M39+O39+Q39+S39</f>
        <v>4</v>
      </c>
      <c r="V39" s="150">
        <f>N39+P39+R39+T39</f>
        <v>6800000</v>
      </c>
      <c r="W39" s="145">
        <f>U39/K39*100</f>
        <v>33.333333333333329</v>
      </c>
      <c r="X39" s="145">
        <f>V39/L39*100</f>
        <v>20.606060606060606</v>
      </c>
      <c r="Y39" s="147">
        <f t="shared" ref="Y39:Z47" si="13">I39+U39</f>
        <v>28</v>
      </c>
      <c r="Z39" s="12">
        <f>J39+V39</f>
        <v>47100000</v>
      </c>
      <c r="AA39" s="145">
        <f>Y39/F39*100</f>
        <v>33.333333333333329</v>
      </c>
      <c r="AB39" s="145">
        <f>Z39/G39*100</f>
        <v>21.216216216216218</v>
      </c>
      <c r="AC39" s="145" t="s">
        <v>697</v>
      </c>
      <c r="AD39" s="118"/>
    </row>
    <row r="40" spans="1:30" x14ac:dyDescent="0.2">
      <c r="A40" s="646" t="s">
        <v>699</v>
      </c>
      <c r="B40" s="646"/>
      <c r="C40" s="646"/>
      <c r="D40" s="646"/>
      <c r="E40" s="646"/>
      <c r="F40" s="646"/>
      <c r="G40" s="646"/>
      <c r="H40" s="646"/>
      <c r="I40" s="646"/>
      <c r="J40" s="646"/>
      <c r="K40" s="646"/>
      <c r="L40" s="646"/>
      <c r="M40" s="646"/>
      <c r="N40" s="646"/>
      <c r="O40" s="646"/>
      <c r="P40" s="646"/>
      <c r="Q40" s="646"/>
      <c r="R40" s="646"/>
      <c r="S40" s="646"/>
      <c r="T40" s="646"/>
      <c r="U40" s="646"/>
      <c r="V40" s="646"/>
      <c r="W40" s="151">
        <f>AVERAGE(W39)</f>
        <v>33.333333333333329</v>
      </c>
      <c r="X40" s="151">
        <f>AVERAGE(X39)</f>
        <v>20.606060606060606</v>
      </c>
      <c r="Y40" s="152"/>
      <c r="Z40" s="152"/>
      <c r="AA40" s="153"/>
      <c r="AB40" s="151"/>
      <c r="AC40" s="151"/>
      <c r="AD40" s="154"/>
    </row>
    <row r="41" spans="1:30" x14ac:dyDescent="0.2">
      <c r="A41" s="647" t="s">
        <v>685</v>
      </c>
      <c r="B41" s="648"/>
      <c r="C41" s="648"/>
      <c r="D41" s="648"/>
      <c r="E41" s="648"/>
      <c r="F41" s="648"/>
      <c r="G41" s="648"/>
      <c r="H41" s="648"/>
      <c r="I41" s="648"/>
      <c r="J41" s="648"/>
      <c r="K41" s="648"/>
      <c r="L41" s="648"/>
      <c r="M41" s="648"/>
      <c r="N41" s="648"/>
      <c r="O41" s="648"/>
      <c r="P41" s="648"/>
      <c r="Q41" s="648"/>
      <c r="R41" s="648"/>
      <c r="S41" s="648"/>
      <c r="T41" s="648"/>
      <c r="U41" s="648"/>
      <c r="V41" s="649"/>
      <c r="W41" s="151" t="str">
        <f t="shared" ref="W41:X41" si="14">IF(W40&lt;=50,"(SR)",IF(W40&lt;=65,"(R)",IF(W40&lt;=75,"(S)",IF(W40&lt;=90,"(T)","(ST)"))))</f>
        <v>(SR)</v>
      </c>
      <c r="X41" s="151" t="str">
        <f t="shared" si="14"/>
        <v>(SR)</v>
      </c>
      <c r="Y41" s="152"/>
      <c r="Z41" s="152"/>
      <c r="AA41" s="155"/>
      <c r="AB41" s="155"/>
      <c r="AC41" s="155"/>
      <c r="AD41" s="154"/>
    </row>
    <row r="42" spans="1:30" ht="33.75" x14ac:dyDescent="0.2">
      <c r="A42" s="132" t="s">
        <v>41</v>
      </c>
      <c r="B42" s="117" t="s">
        <v>44</v>
      </c>
      <c r="C42" s="15" t="s">
        <v>43</v>
      </c>
      <c r="D42" s="1" t="s">
        <v>55</v>
      </c>
      <c r="E42" s="170" t="s">
        <v>10</v>
      </c>
      <c r="F42" s="16">
        <v>100</v>
      </c>
      <c r="G42" s="120">
        <f>SUM(G43:G47)</f>
        <v>981604897</v>
      </c>
      <c r="H42" s="133" t="s">
        <v>10</v>
      </c>
      <c r="I42" s="16">
        <v>100</v>
      </c>
      <c r="J42" s="119">
        <f>SUM(J43:J47)</f>
        <v>57800000</v>
      </c>
      <c r="K42" s="136">
        <v>100</v>
      </c>
      <c r="L42" s="119">
        <f>SUM(L43:L47)</f>
        <v>151284897</v>
      </c>
      <c r="M42" s="136">
        <v>25</v>
      </c>
      <c r="N42" s="121">
        <f>SUM(N43:N47)</f>
        <v>8400000</v>
      </c>
      <c r="O42" s="136">
        <v>25</v>
      </c>
      <c r="P42" s="126">
        <f>SUM(P43:P47)</f>
        <v>2800000</v>
      </c>
      <c r="Q42" s="136">
        <v>0</v>
      </c>
      <c r="R42" s="126">
        <f>SUM(R43:R47)</f>
        <v>0</v>
      </c>
      <c r="S42" s="136">
        <v>0</v>
      </c>
      <c r="T42" s="126">
        <f>SUM(T43:T47)</f>
        <v>0</v>
      </c>
      <c r="U42" s="136">
        <f>M42+O42+Q42+S42</f>
        <v>50</v>
      </c>
      <c r="V42" s="127">
        <f>N42+P42+R42+T42</f>
        <v>11200000</v>
      </c>
      <c r="W42" s="129">
        <f>U42/K42*100</f>
        <v>50</v>
      </c>
      <c r="X42" s="129">
        <f>V42/L42*100</f>
        <v>7.4032505703460938</v>
      </c>
      <c r="Y42" s="171">
        <v>100</v>
      </c>
      <c r="Z42" s="120">
        <f>SUM(Z43:Z47)</f>
        <v>69000000</v>
      </c>
      <c r="AA42" s="129">
        <f t="shared" ref="AA42:AB56" si="15">Y42/F42*100</f>
        <v>100</v>
      </c>
      <c r="AB42" s="129">
        <f t="shared" si="15"/>
        <v>7.0293047855485584</v>
      </c>
      <c r="AC42" s="145" t="s">
        <v>697</v>
      </c>
      <c r="AD42" s="165"/>
    </row>
    <row r="43" spans="1:30" ht="30" customHeight="1" x14ac:dyDescent="0.2">
      <c r="A43" s="137" t="s">
        <v>42</v>
      </c>
      <c r="B43" s="138" t="s">
        <v>46</v>
      </c>
      <c r="C43" s="20" t="s">
        <v>45</v>
      </c>
      <c r="D43" s="6" t="s">
        <v>453</v>
      </c>
      <c r="E43" s="7" t="s">
        <v>458</v>
      </c>
      <c r="F43" s="7">
        <v>520</v>
      </c>
      <c r="G43" s="282">
        <v>251914897</v>
      </c>
      <c r="H43" s="162" t="s">
        <v>458</v>
      </c>
      <c r="I43" s="7">
        <v>0</v>
      </c>
      <c r="J43" s="13">
        <v>0</v>
      </c>
      <c r="K43" s="147">
        <v>104</v>
      </c>
      <c r="L43" s="5">
        <v>49914897</v>
      </c>
      <c r="M43" s="147">
        <v>0</v>
      </c>
      <c r="N43" s="149">
        <v>0</v>
      </c>
      <c r="O43" s="147">
        <v>0</v>
      </c>
      <c r="P43" s="149">
        <v>0</v>
      </c>
      <c r="Q43" s="147">
        <v>0</v>
      </c>
      <c r="R43" s="148">
        <v>0</v>
      </c>
      <c r="S43" s="147">
        <v>0</v>
      </c>
      <c r="T43" s="148">
        <v>0</v>
      </c>
      <c r="U43" s="147">
        <v>0</v>
      </c>
      <c r="V43" s="150">
        <f t="shared" ref="U43:V59" si="16">N43+P43+R43+T43</f>
        <v>0</v>
      </c>
      <c r="W43" s="145">
        <f t="shared" ref="W43:X78" si="17">U43/F43*100</f>
        <v>0</v>
      </c>
      <c r="X43" s="145">
        <f t="shared" si="17"/>
        <v>0</v>
      </c>
      <c r="Y43" s="147">
        <f t="shared" si="13"/>
        <v>0</v>
      </c>
      <c r="Z43" s="60">
        <f t="shared" si="13"/>
        <v>0</v>
      </c>
      <c r="AA43" s="145">
        <f t="shared" si="15"/>
        <v>0</v>
      </c>
      <c r="AB43" s="145">
        <f t="shared" si="15"/>
        <v>0</v>
      </c>
      <c r="AC43" s="145" t="s">
        <v>697</v>
      </c>
      <c r="AD43" s="181"/>
    </row>
    <row r="44" spans="1:30" ht="39" customHeight="1" x14ac:dyDescent="0.2">
      <c r="A44" s="137" t="s">
        <v>438</v>
      </c>
      <c r="B44" s="138" t="s">
        <v>48</v>
      </c>
      <c r="C44" s="20" t="s">
        <v>47</v>
      </c>
      <c r="D44" s="20" t="s">
        <v>454</v>
      </c>
      <c r="E44" s="7" t="s">
        <v>18</v>
      </c>
      <c r="F44" s="7">
        <v>168</v>
      </c>
      <c r="G44" s="282">
        <v>384690000</v>
      </c>
      <c r="H44" s="162" t="s">
        <v>18</v>
      </c>
      <c r="I44" s="7">
        <v>46</v>
      </c>
      <c r="J44" s="8">
        <v>57800000</v>
      </c>
      <c r="K44" s="137">
        <v>24</v>
      </c>
      <c r="L44" s="308">
        <v>56370000</v>
      </c>
      <c r="M44" s="147">
        <v>6</v>
      </c>
      <c r="N44" s="149">
        <v>8400000</v>
      </c>
      <c r="O44" s="147">
        <v>2</v>
      </c>
      <c r="P44" s="149">
        <v>2800000</v>
      </c>
      <c r="Q44" s="147">
        <v>0</v>
      </c>
      <c r="R44" s="148">
        <v>0</v>
      </c>
      <c r="S44" s="147">
        <v>0</v>
      </c>
      <c r="T44" s="148">
        <v>0</v>
      </c>
      <c r="U44" s="137">
        <f>M44+O44+Q44+S44</f>
        <v>8</v>
      </c>
      <c r="V44" s="150">
        <f t="shared" si="16"/>
        <v>11200000</v>
      </c>
      <c r="W44" s="145">
        <f>U44/K44*100</f>
        <v>33.333333333333329</v>
      </c>
      <c r="X44" s="145">
        <f>V44/L44*100</f>
        <v>19.868724498846905</v>
      </c>
      <c r="Y44" s="147">
        <f>I44+U44</f>
        <v>54</v>
      </c>
      <c r="Z44" s="12">
        <f t="shared" si="13"/>
        <v>69000000</v>
      </c>
      <c r="AA44" s="145">
        <f t="shared" si="15"/>
        <v>32.142857142857146</v>
      </c>
      <c r="AB44" s="145">
        <f t="shared" si="15"/>
        <v>17.936520315058878</v>
      </c>
      <c r="AC44" s="145" t="s">
        <v>697</v>
      </c>
      <c r="AD44" s="118"/>
    </row>
    <row r="45" spans="1:30" ht="33.75" x14ac:dyDescent="0.2">
      <c r="A45" s="137" t="s">
        <v>439</v>
      </c>
      <c r="B45" s="138" t="s">
        <v>50</v>
      </c>
      <c r="C45" s="20" t="s">
        <v>49</v>
      </c>
      <c r="D45" s="6" t="s">
        <v>455</v>
      </c>
      <c r="E45" s="7" t="s">
        <v>253</v>
      </c>
      <c r="F45" s="7">
        <v>25</v>
      </c>
      <c r="G45" s="282">
        <v>85000000</v>
      </c>
      <c r="H45" s="169" t="s">
        <v>253</v>
      </c>
      <c r="I45" s="7">
        <v>0</v>
      </c>
      <c r="J45" s="13">
        <v>0</v>
      </c>
      <c r="K45" s="147">
        <v>5</v>
      </c>
      <c r="L45" s="5">
        <v>15000000</v>
      </c>
      <c r="M45" s="147">
        <v>0</v>
      </c>
      <c r="N45" s="149">
        <v>0</v>
      </c>
      <c r="O45" s="147">
        <v>0</v>
      </c>
      <c r="P45" s="149">
        <v>0</v>
      </c>
      <c r="Q45" s="147">
        <v>0</v>
      </c>
      <c r="R45" s="149">
        <v>0</v>
      </c>
      <c r="S45" s="147">
        <v>0</v>
      </c>
      <c r="T45" s="149">
        <v>0</v>
      </c>
      <c r="U45" s="147">
        <v>0</v>
      </c>
      <c r="V45" s="150">
        <f t="shared" si="16"/>
        <v>0</v>
      </c>
      <c r="W45" s="145">
        <f t="shared" si="17"/>
        <v>0</v>
      </c>
      <c r="X45" s="145">
        <f t="shared" si="17"/>
        <v>0</v>
      </c>
      <c r="Y45" s="147">
        <f t="shared" ref="Y45:Z56" si="18">I45+U45</f>
        <v>0</v>
      </c>
      <c r="Z45" s="60">
        <f t="shared" si="13"/>
        <v>0</v>
      </c>
      <c r="AA45" s="145">
        <f t="shared" si="15"/>
        <v>0</v>
      </c>
      <c r="AB45" s="145">
        <f t="shared" si="15"/>
        <v>0</v>
      </c>
      <c r="AC45" s="145" t="s">
        <v>697</v>
      </c>
      <c r="AD45" s="147"/>
    </row>
    <row r="46" spans="1:30" ht="33.75" x14ac:dyDescent="0.2">
      <c r="A46" s="137" t="s">
        <v>440</v>
      </c>
      <c r="B46" s="138" t="s">
        <v>52</v>
      </c>
      <c r="C46" s="20" t="s">
        <v>51</v>
      </c>
      <c r="D46" s="6" t="s">
        <v>456</v>
      </c>
      <c r="E46" s="7" t="s">
        <v>253</v>
      </c>
      <c r="F46" s="7">
        <v>100</v>
      </c>
      <c r="G46" s="282">
        <v>130000000</v>
      </c>
      <c r="H46" s="169" t="s">
        <v>253</v>
      </c>
      <c r="I46" s="7">
        <v>0</v>
      </c>
      <c r="J46" s="13">
        <v>0</v>
      </c>
      <c r="K46" s="147">
        <v>100</v>
      </c>
      <c r="L46" s="5">
        <v>15000000</v>
      </c>
      <c r="M46" s="147">
        <v>0</v>
      </c>
      <c r="N46" s="149">
        <v>0</v>
      </c>
      <c r="O46" s="147">
        <v>0</v>
      </c>
      <c r="P46" s="149">
        <v>0</v>
      </c>
      <c r="Q46" s="147">
        <v>0</v>
      </c>
      <c r="R46" s="149">
        <v>0</v>
      </c>
      <c r="S46" s="147">
        <v>0</v>
      </c>
      <c r="T46" s="149">
        <v>0</v>
      </c>
      <c r="U46" s="147">
        <v>0</v>
      </c>
      <c r="V46" s="150">
        <f t="shared" si="16"/>
        <v>0</v>
      </c>
      <c r="W46" s="145">
        <f t="shared" si="17"/>
        <v>0</v>
      </c>
      <c r="X46" s="145">
        <f t="shared" si="17"/>
        <v>0</v>
      </c>
      <c r="Y46" s="147">
        <f t="shared" si="18"/>
        <v>0</v>
      </c>
      <c r="Z46" s="60">
        <f t="shared" si="13"/>
        <v>0</v>
      </c>
      <c r="AA46" s="145">
        <f t="shared" si="15"/>
        <v>0</v>
      </c>
      <c r="AB46" s="145">
        <f t="shared" si="15"/>
        <v>0</v>
      </c>
      <c r="AC46" s="145" t="s">
        <v>697</v>
      </c>
      <c r="AD46" s="181"/>
    </row>
    <row r="47" spans="1:30" ht="37.5" customHeight="1" x14ac:dyDescent="0.2">
      <c r="A47" s="137" t="s">
        <v>441</v>
      </c>
      <c r="B47" s="138" t="s">
        <v>54</v>
      </c>
      <c r="C47" s="20" t="s">
        <v>53</v>
      </c>
      <c r="D47" s="6" t="s">
        <v>457</v>
      </c>
      <c r="E47" s="7" t="s">
        <v>253</v>
      </c>
      <c r="F47" s="7">
        <v>100</v>
      </c>
      <c r="G47" s="282">
        <v>130000000</v>
      </c>
      <c r="H47" s="169" t="s">
        <v>253</v>
      </c>
      <c r="I47" s="7">
        <v>0</v>
      </c>
      <c r="J47" s="13">
        <v>0</v>
      </c>
      <c r="K47" s="147">
        <v>100</v>
      </c>
      <c r="L47" s="5">
        <v>15000000</v>
      </c>
      <c r="M47" s="147">
        <v>0</v>
      </c>
      <c r="N47" s="149">
        <v>0</v>
      </c>
      <c r="O47" s="147">
        <v>0</v>
      </c>
      <c r="P47" s="149">
        <v>0</v>
      </c>
      <c r="Q47" s="147">
        <v>0</v>
      </c>
      <c r="R47" s="149">
        <v>0</v>
      </c>
      <c r="S47" s="147">
        <v>0</v>
      </c>
      <c r="T47" s="149">
        <v>0</v>
      </c>
      <c r="U47" s="147">
        <v>0</v>
      </c>
      <c r="V47" s="150">
        <f t="shared" si="16"/>
        <v>0</v>
      </c>
      <c r="W47" s="145">
        <f t="shared" si="17"/>
        <v>0</v>
      </c>
      <c r="X47" s="145">
        <f t="shared" si="17"/>
        <v>0</v>
      </c>
      <c r="Y47" s="147">
        <f t="shared" si="18"/>
        <v>0</v>
      </c>
      <c r="Z47" s="60">
        <f t="shared" si="13"/>
        <v>0</v>
      </c>
      <c r="AA47" s="145">
        <f t="shared" si="15"/>
        <v>0</v>
      </c>
      <c r="AB47" s="145">
        <f t="shared" si="15"/>
        <v>0</v>
      </c>
      <c r="AC47" s="145" t="s">
        <v>697</v>
      </c>
      <c r="AD47" s="181"/>
    </row>
    <row r="48" spans="1:30" x14ac:dyDescent="0.2">
      <c r="A48" s="646" t="s">
        <v>699</v>
      </c>
      <c r="B48" s="646"/>
      <c r="C48" s="646"/>
      <c r="D48" s="646"/>
      <c r="E48" s="646"/>
      <c r="F48" s="646"/>
      <c r="G48" s="646"/>
      <c r="H48" s="646"/>
      <c r="I48" s="646"/>
      <c r="J48" s="646"/>
      <c r="K48" s="646"/>
      <c r="L48" s="646"/>
      <c r="M48" s="646"/>
      <c r="N48" s="646"/>
      <c r="O48" s="646"/>
      <c r="P48" s="646"/>
      <c r="Q48" s="646"/>
      <c r="R48" s="646"/>
      <c r="S48" s="646"/>
      <c r="T48" s="646"/>
      <c r="U48" s="646"/>
      <c r="V48" s="646"/>
      <c r="W48" s="151">
        <f>AVERAGE(W44)</f>
        <v>33.333333333333329</v>
      </c>
      <c r="X48" s="151">
        <f>AVERAGE(X44)/1</f>
        <v>19.868724498846905</v>
      </c>
      <c r="Y48" s="152"/>
      <c r="Z48" s="152"/>
      <c r="AA48" s="153"/>
      <c r="AB48" s="151"/>
      <c r="AC48" s="151"/>
      <c r="AD48" s="154"/>
    </row>
    <row r="49" spans="1:31" x14ac:dyDescent="0.2">
      <c r="A49" s="647" t="s">
        <v>685</v>
      </c>
      <c r="B49" s="648"/>
      <c r="C49" s="648"/>
      <c r="D49" s="648"/>
      <c r="E49" s="648"/>
      <c r="F49" s="648"/>
      <c r="G49" s="648"/>
      <c r="H49" s="648"/>
      <c r="I49" s="648"/>
      <c r="J49" s="648"/>
      <c r="K49" s="648"/>
      <c r="L49" s="648"/>
      <c r="M49" s="648"/>
      <c r="N49" s="648"/>
      <c r="O49" s="648"/>
      <c r="P49" s="648"/>
      <c r="Q49" s="648"/>
      <c r="R49" s="648"/>
      <c r="S49" s="648"/>
      <c r="T49" s="648"/>
      <c r="U49" s="648"/>
      <c r="V49" s="649"/>
      <c r="W49" s="151" t="str">
        <f t="shared" ref="W49:X49" si="19">IF(W48&lt;=50,"(SR)",IF(W48&lt;=65,"(R)",IF(W48&lt;=75,"(S)",IF(W48&lt;=90,"(T)","(ST)"))))</f>
        <v>(SR)</v>
      </c>
      <c r="X49" s="151" t="str">
        <f t="shared" si="19"/>
        <v>(SR)</v>
      </c>
      <c r="Y49" s="152"/>
      <c r="Z49" s="152"/>
      <c r="AA49" s="155"/>
      <c r="AB49" s="155"/>
      <c r="AC49" s="155"/>
      <c r="AD49" s="154"/>
    </row>
    <row r="50" spans="1:31" ht="33.75" x14ac:dyDescent="0.2">
      <c r="A50" s="132" t="s">
        <v>57</v>
      </c>
      <c r="B50" s="117" t="s">
        <v>59</v>
      </c>
      <c r="C50" s="117" t="s">
        <v>58</v>
      </c>
      <c r="D50" s="1" t="s">
        <v>56</v>
      </c>
      <c r="E50" s="21" t="s">
        <v>10</v>
      </c>
      <c r="F50" s="16">
        <v>100</v>
      </c>
      <c r="G50" s="351">
        <f>SUM(G51:G56)</f>
        <v>2459229675</v>
      </c>
      <c r="H50" s="134" t="s">
        <v>10</v>
      </c>
      <c r="I50" s="16">
        <v>100</v>
      </c>
      <c r="J50" s="119">
        <f>SUM(J51:J56)</f>
        <v>280050377</v>
      </c>
      <c r="K50" s="136">
        <v>100</v>
      </c>
      <c r="L50" s="119">
        <f>SUM(L51:L56)</f>
        <v>470776518</v>
      </c>
      <c r="M50" s="172">
        <v>25</v>
      </c>
      <c r="N50" s="121">
        <f>SUM(N51:N56)</f>
        <v>29401590</v>
      </c>
      <c r="O50" s="172">
        <v>25</v>
      </c>
      <c r="P50" s="126">
        <f>SUM(P51:P56)</f>
        <v>11260500</v>
      </c>
      <c r="Q50" s="172">
        <v>0</v>
      </c>
      <c r="R50" s="126">
        <f>SUM(R51:R56)</f>
        <v>0</v>
      </c>
      <c r="S50" s="172">
        <v>0</v>
      </c>
      <c r="T50" s="126">
        <f>SUM(T51:T56)</f>
        <v>0</v>
      </c>
      <c r="U50" s="172">
        <f>M50+O50+Q50+S50</f>
        <v>50</v>
      </c>
      <c r="V50" s="127">
        <f>N50+P50+R50+T50</f>
        <v>40662090</v>
      </c>
      <c r="W50" s="129">
        <f>U50/K50*100</f>
        <v>50</v>
      </c>
      <c r="X50" s="129">
        <f>V50/L50*100</f>
        <v>8.6372383594544537</v>
      </c>
      <c r="Y50" s="174">
        <v>100</v>
      </c>
      <c r="Z50" s="120">
        <f>SUM(Z51:Z56)</f>
        <v>320712467</v>
      </c>
      <c r="AA50" s="129">
        <f t="shared" ref="AA50:AB64" si="20">Y50/F50*100</f>
        <v>100</v>
      </c>
      <c r="AB50" s="129">
        <f t="shared" si="20"/>
        <v>13.041175871464711</v>
      </c>
      <c r="AC50" s="145" t="s">
        <v>697</v>
      </c>
      <c r="AD50" s="165"/>
    </row>
    <row r="51" spans="1:31" ht="50.25" customHeight="1" x14ac:dyDescent="0.2">
      <c r="A51" s="137" t="s">
        <v>60</v>
      </c>
      <c r="B51" s="138" t="s">
        <v>66</v>
      </c>
      <c r="C51" s="138" t="s">
        <v>65</v>
      </c>
      <c r="D51" s="6" t="s">
        <v>459</v>
      </c>
      <c r="E51" s="7" t="s">
        <v>465</v>
      </c>
      <c r="F51" s="7">
        <v>49</v>
      </c>
      <c r="G51" s="352">
        <v>55029329</v>
      </c>
      <c r="H51" s="169" t="s">
        <v>465</v>
      </c>
      <c r="I51" s="7">
        <v>9</v>
      </c>
      <c r="J51" s="8">
        <v>4456840</v>
      </c>
      <c r="K51" s="125">
        <v>6</v>
      </c>
      <c r="L51" s="308">
        <v>10324634</v>
      </c>
      <c r="M51" s="147">
        <v>5</v>
      </c>
      <c r="N51" s="323">
        <v>2019600</v>
      </c>
      <c r="O51" s="125">
        <v>0</v>
      </c>
      <c r="P51" s="302">
        <v>0</v>
      </c>
      <c r="Q51" s="147">
        <v>0</v>
      </c>
      <c r="R51" s="148">
        <v>0</v>
      </c>
      <c r="S51" s="147">
        <v>0</v>
      </c>
      <c r="T51" s="148">
        <v>0</v>
      </c>
      <c r="U51" s="125">
        <f t="shared" ref="U51:U56" si="21">M51+O51+Q51+S51</f>
        <v>5</v>
      </c>
      <c r="V51" s="60">
        <f t="shared" si="16"/>
        <v>2019600</v>
      </c>
      <c r="W51" s="145">
        <f>U51/K51*100</f>
        <v>83.333333333333343</v>
      </c>
      <c r="X51" s="145">
        <f>V51/L51*100</f>
        <v>19.560983953523195</v>
      </c>
      <c r="Y51" s="147">
        <f t="shared" si="18"/>
        <v>14</v>
      </c>
      <c r="Z51" s="12">
        <f t="shared" si="18"/>
        <v>6476440</v>
      </c>
      <c r="AA51" s="145">
        <f t="shared" si="15"/>
        <v>28.571428571428569</v>
      </c>
      <c r="AB51" s="145">
        <f t="shared" si="20"/>
        <v>11.769069544714965</v>
      </c>
      <c r="AC51" s="145" t="s">
        <v>697</v>
      </c>
      <c r="AD51" s="118"/>
    </row>
    <row r="52" spans="1:31" ht="33.75" x14ac:dyDescent="0.2">
      <c r="A52" s="137" t="s">
        <v>61</v>
      </c>
      <c r="B52" s="138" t="s">
        <v>68</v>
      </c>
      <c r="C52" s="138" t="s">
        <v>67</v>
      </c>
      <c r="D52" s="20" t="s">
        <v>460</v>
      </c>
      <c r="E52" s="7" t="s">
        <v>465</v>
      </c>
      <c r="F52" s="7">
        <v>349</v>
      </c>
      <c r="G52" s="352">
        <v>932448966</v>
      </c>
      <c r="H52" s="169" t="s">
        <v>465</v>
      </c>
      <c r="I52" s="7">
        <v>56</v>
      </c>
      <c r="J52" s="8">
        <v>153780604</v>
      </c>
      <c r="K52" s="178">
        <v>50</v>
      </c>
      <c r="L52" s="5">
        <v>199999139</v>
      </c>
      <c r="M52" s="343">
        <v>7</v>
      </c>
      <c r="N52" s="344">
        <v>6844638</v>
      </c>
      <c r="O52" s="125">
        <v>0</v>
      </c>
      <c r="P52" s="302">
        <v>0</v>
      </c>
      <c r="Q52" s="147">
        <v>0</v>
      </c>
      <c r="R52" s="148">
        <v>0</v>
      </c>
      <c r="S52" s="147">
        <v>0</v>
      </c>
      <c r="T52" s="148">
        <v>0</v>
      </c>
      <c r="U52" s="125">
        <f t="shared" si="21"/>
        <v>7</v>
      </c>
      <c r="V52" s="60">
        <f t="shared" si="16"/>
        <v>6844638</v>
      </c>
      <c r="W52" s="145">
        <f t="shared" ref="W52:X56" si="22">U52/K52*100</f>
        <v>14.000000000000002</v>
      </c>
      <c r="X52" s="145">
        <f t="shared" si="22"/>
        <v>3.4223337331467216</v>
      </c>
      <c r="Y52" s="147">
        <f t="shared" si="18"/>
        <v>63</v>
      </c>
      <c r="Z52" s="12">
        <f t="shared" si="18"/>
        <v>160625242</v>
      </c>
      <c r="AA52" s="145">
        <f t="shared" si="15"/>
        <v>18.05157593123209</v>
      </c>
      <c r="AB52" s="145">
        <f t="shared" si="20"/>
        <v>17.226169780534669</v>
      </c>
      <c r="AC52" s="145" t="s">
        <v>697</v>
      </c>
      <c r="AD52" s="118"/>
      <c r="AE52" s="179"/>
    </row>
    <row r="53" spans="1:31" ht="27" customHeight="1" x14ac:dyDescent="0.2">
      <c r="A53" s="137" t="s">
        <v>62</v>
      </c>
      <c r="B53" s="138" t="s">
        <v>69</v>
      </c>
      <c r="C53" s="138" t="s">
        <v>70</v>
      </c>
      <c r="D53" s="6" t="s">
        <v>461</v>
      </c>
      <c r="E53" s="7" t="s">
        <v>465</v>
      </c>
      <c r="F53" s="7">
        <v>205</v>
      </c>
      <c r="G53" s="352">
        <v>672557296</v>
      </c>
      <c r="H53" s="169" t="s">
        <v>465</v>
      </c>
      <c r="I53" s="7">
        <v>48</v>
      </c>
      <c r="J53" s="8">
        <v>12776761</v>
      </c>
      <c r="K53" s="137">
        <v>28</v>
      </c>
      <c r="L53" s="5">
        <v>158308945</v>
      </c>
      <c r="M53" s="343">
        <v>10</v>
      </c>
      <c r="N53" s="344">
        <v>3924322</v>
      </c>
      <c r="O53" s="125">
        <v>0</v>
      </c>
      <c r="P53" s="302">
        <v>0</v>
      </c>
      <c r="Q53" s="147">
        <v>0</v>
      </c>
      <c r="R53" s="148">
        <v>0</v>
      </c>
      <c r="S53" s="147">
        <v>0</v>
      </c>
      <c r="T53" s="148">
        <v>0</v>
      </c>
      <c r="U53" s="125">
        <f t="shared" si="21"/>
        <v>10</v>
      </c>
      <c r="V53" s="33">
        <f t="shared" si="16"/>
        <v>3924322</v>
      </c>
      <c r="W53" s="145">
        <f t="shared" si="22"/>
        <v>35.714285714285715</v>
      </c>
      <c r="X53" s="145">
        <f t="shared" si="22"/>
        <v>2.4789009869278074</v>
      </c>
      <c r="Y53" s="147">
        <f t="shared" si="18"/>
        <v>58</v>
      </c>
      <c r="Z53" s="12">
        <f t="shared" si="18"/>
        <v>16701083</v>
      </c>
      <c r="AA53" s="145">
        <f t="shared" si="15"/>
        <v>28.292682926829265</v>
      </c>
      <c r="AB53" s="145">
        <f t="shared" si="20"/>
        <v>2.4832208496330104</v>
      </c>
      <c r="AC53" s="145" t="s">
        <v>697</v>
      </c>
      <c r="AD53" s="118"/>
    </row>
    <row r="54" spans="1:31" ht="35.25" customHeight="1" x14ac:dyDescent="0.2">
      <c r="A54" s="137" t="s">
        <v>63</v>
      </c>
      <c r="B54" s="138" t="s">
        <v>72</v>
      </c>
      <c r="C54" s="138" t="s">
        <v>71</v>
      </c>
      <c r="D54" s="6" t="s">
        <v>462</v>
      </c>
      <c r="E54" s="7" t="s">
        <v>465</v>
      </c>
      <c r="F54" s="7">
        <v>42</v>
      </c>
      <c r="G54" s="352">
        <v>95696184</v>
      </c>
      <c r="H54" s="169" t="s">
        <v>465</v>
      </c>
      <c r="I54" s="7">
        <v>6</v>
      </c>
      <c r="J54" s="8">
        <v>9378250</v>
      </c>
      <c r="K54" s="178">
        <v>6</v>
      </c>
      <c r="L54" s="5">
        <v>17049600</v>
      </c>
      <c r="M54" s="343">
        <v>6</v>
      </c>
      <c r="N54" s="345">
        <v>5942030</v>
      </c>
      <c r="O54" s="125">
        <v>2</v>
      </c>
      <c r="P54" s="374">
        <v>703500</v>
      </c>
      <c r="Q54" s="147">
        <v>0</v>
      </c>
      <c r="R54" s="148">
        <v>0</v>
      </c>
      <c r="S54" s="147">
        <v>0</v>
      </c>
      <c r="T54" s="148">
        <v>0</v>
      </c>
      <c r="U54" s="125">
        <f t="shared" si="21"/>
        <v>8</v>
      </c>
      <c r="V54" s="33">
        <f t="shared" si="16"/>
        <v>6645530</v>
      </c>
      <c r="W54" s="145">
        <f t="shared" si="22"/>
        <v>133.33333333333331</v>
      </c>
      <c r="X54" s="145">
        <f t="shared" si="22"/>
        <v>38.97762997372373</v>
      </c>
      <c r="Y54" s="147">
        <f t="shared" si="18"/>
        <v>14</v>
      </c>
      <c r="Z54" s="12">
        <f t="shared" si="18"/>
        <v>16023780</v>
      </c>
      <c r="AA54" s="145">
        <f t="shared" si="15"/>
        <v>33.333333333333329</v>
      </c>
      <c r="AB54" s="145">
        <f t="shared" si="20"/>
        <v>16.744429433048239</v>
      </c>
      <c r="AC54" s="145" t="s">
        <v>697</v>
      </c>
      <c r="AD54" s="118"/>
    </row>
    <row r="55" spans="1:31" ht="33.75" x14ac:dyDescent="0.2">
      <c r="A55" s="137" t="s">
        <v>64</v>
      </c>
      <c r="B55" s="138" t="s">
        <v>74</v>
      </c>
      <c r="C55" s="138" t="s">
        <v>73</v>
      </c>
      <c r="D55" s="20" t="s">
        <v>463</v>
      </c>
      <c r="E55" s="7" t="s">
        <v>18</v>
      </c>
      <c r="F55" s="7">
        <v>9</v>
      </c>
      <c r="G55" s="352">
        <v>87013200</v>
      </c>
      <c r="H55" s="169" t="s">
        <v>18</v>
      </c>
      <c r="I55" s="7">
        <v>7</v>
      </c>
      <c r="J55" s="8">
        <v>11300000</v>
      </c>
      <c r="K55" s="178">
        <v>9</v>
      </c>
      <c r="L55" s="5">
        <v>14503200</v>
      </c>
      <c r="M55" s="343">
        <v>7</v>
      </c>
      <c r="N55" s="345">
        <v>1671000</v>
      </c>
      <c r="O55" s="125">
        <v>1</v>
      </c>
      <c r="P55" s="374">
        <v>557000</v>
      </c>
      <c r="Q55" s="147">
        <v>0</v>
      </c>
      <c r="R55" s="148">
        <v>0</v>
      </c>
      <c r="S55" s="147">
        <v>0</v>
      </c>
      <c r="T55" s="148">
        <v>0</v>
      </c>
      <c r="U55" s="125">
        <f t="shared" si="21"/>
        <v>8</v>
      </c>
      <c r="V55" s="33">
        <f t="shared" si="16"/>
        <v>2228000</v>
      </c>
      <c r="W55" s="145">
        <f t="shared" si="22"/>
        <v>88.888888888888886</v>
      </c>
      <c r="X55" s="145">
        <f t="shared" si="22"/>
        <v>15.362126978873627</v>
      </c>
      <c r="Y55" s="147">
        <v>7</v>
      </c>
      <c r="Z55" s="12">
        <f t="shared" si="18"/>
        <v>13528000</v>
      </c>
      <c r="AA55" s="145">
        <f t="shared" si="15"/>
        <v>77.777777777777786</v>
      </c>
      <c r="AB55" s="145">
        <f t="shared" si="20"/>
        <v>15.54706642210607</v>
      </c>
      <c r="AC55" s="145" t="s">
        <v>697</v>
      </c>
      <c r="AD55" s="118"/>
    </row>
    <row r="56" spans="1:31" ht="33.75" x14ac:dyDescent="0.2">
      <c r="A56" s="137" t="s">
        <v>442</v>
      </c>
      <c r="B56" s="138" t="s">
        <v>75</v>
      </c>
      <c r="C56" s="138" t="s">
        <v>426</v>
      </c>
      <c r="D56" s="6" t="s">
        <v>464</v>
      </c>
      <c r="E56" s="7" t="s">
        <v>466</v>
      </c>
      <c r="F56" s="7">
        <v>342</v>
      </c>
      <c r="G56" s="352">
        <v>616484700</v>
      </c>
      <c r="H56" s="169" t="s">
        <v>446</v>
      </c>
      <c r="I56" s="7">
        <v>66</v>
      </c>
      <c r="J56" s="8">
        <v>88357922</v>
      </c>
      <c r="K56" s="137">
        <v>50</v>
      </c>
      <c r="L56" s="5">
        <v>70591000</v>
      </c>
      <c r="M56" s="343">
        <v>11</v>
      </c>
      <c r="N56" s="344">
        <v>9000000</v>
      </c>
      <c r="O56" s="125">
        <v>8</v>
      </c>
      <c r="P56" s="375">
        <v>10000000</v>
      </c>
      <c r="Q56" s="147">
        <v>0</v>
      </c>
      <c r="R56" s="148">
        <v>0</v>
      </c>
      <c r="S56" s="147">
        <v>0</v>
      </c>
      <c r="T56" s="148">
        <v>0</v>
      </c>
      <c r="U56" s="125">
        <f t="shared" si="21"/>
        <v>19</v>
      </c>
      <c r="V56" s="392">
        <f t="shared" si="16"/>
        <v>19000000</v>
      </c>
      <c r="W56" s="145">
        <f>U56/K56*100</f>
        <v>38</v>
      </c>
      <c r="X56" s="145">
        <f t="shared" si="22"/>
        <v>26.915612471844852</v>
      </c>
      <c r="Y56" s="147">
        <f t="shared" si="18"/>
        <v>85</v>
      </c>
      <c r="Z56" s="12">
        <f t="shared" si="18"/>
        <v>107357922</v>
      </c>
      <c r="AA56" s="145">
        <f t="shared" si="15"/>
        <v>24.853801169590643</v>
      </c>
      <c r="AB56" s="145">
        <f t="shared" si="20"/>
        <v>17.414531455525172</v>
      </c>
      <c r="AC56" s="145" t="s">
        <v>697</v>
      </c>
      <c r="AD56" s="118"/>
    </row>
    <row r="57" spans="1:31" x14ac:dyDescent="0.2">
      <c r="A57" s="646" t="s">
        <v>699</v>
      </c>
      <c r="B57" s="646"/>
      <c r="C57" s="646"/>
      <c r="D57" s="646"/>
      <c r="E57" s="646"/>
      <c r="F57" s="646"/>
      <c r="G57" s="646"/>
      <c r="H57" s="646"/>
      <c r="I57" s="646"/>
      <c r="J57" s="646"/>
      <c r="K57" s="646"/>
      <c r="L57" s="646"/>
      <c r="M57" s="646"/>
      <c r="N57" s="646"/>
      <c r="O57" s="646"/>
      <c r="P57" s="646"/>
      <c r="Q57" s="646"/>
      <c r="R57" s="646"/>
      <c r="S57" s="646"/>
      <c r="T57" s="646"/>
      <c r="U57" s="646"/>
      <c r="V57" s="646"/>
      <c r="W57" s="151">
        <f>AVERAGE(W51:W56)</f>
        <v>65.544973544973558</v>
      </c>
      <c r="X57" s="151">
        <f>AVERAGE(X51:X56)</f>
        <v>17.786264683006657</v>
      </c>
      <c r="Y57" s="152"/>
      <c r="Z57" s="152"/>
      <c r="AA57" s="153"/>
      <c r="AB57" s="151"/>
      <c r="AC57" s="151"/>
      <c r="AD57" s="154"/>
    </row>
    <row r="58" spans="1:31" x14ac:dyDescent="0.2">
      <c r="A58" s="647" t="s">
        <v>685</v>
      </c>
      <c r="B58" s="648"/>
      <c r="C58" s="648"/>
      <c r="D58" s="648"/>
      <c r="E58" s="648"/>
      <c r="F58" s="648"/>
      <c r="G58" s="648"/>
      <c r="H58" s="648"/>
      <c r="I58" s="648"/>
      <c r="J58" s="648"/>
      <c r="K58" s="648"/>
      <c r="L58" s="648"/>
      <c r="M58" s="648"/>
      <c r="N58" s="648"/>
      <c r="O58" s="648"/>
      <c r="P58" s="648"/>
      <c r="Q58" s="648"/>
      <c r="R58" s="648"/>
      <c r="S58" s="648"/>
      <c r="T58" s="648"/>
      <c r="U58" s="648"/>
      <c r="V58" s="649"/>
      <c r="W58" s="151" t="str">
        <f t="shared" ref="W58:X58" si="23">IF(W57&lt;=50,"(SR)",IF(W57&lt;=65,"(R)",IF(W57&lt;=75,"(S)",IF(W57&lt;=90,"(T)","(ST)"))))</f>
        <v>(S)</v>
      </c>
      <c r="X58" s="151" t="str">
        <f t="shared" si="23"/>
        <v>(SR)</v>
      </c>
      <c r="Y58" s="152"/>
      <c r="Z58" s="152"/>
      <c r="AA58" s="155"/>
      <c r="AB58" s="155"/>
      <c r="AC58" s="155"/>
      <c r="AD58" s="154"/>
    </row>
    <row r="59" spans="1:31" ht="33.75" x14ac:dyDescent="0.2">
      <c r="A59" s="132" t="s">
        <v>76</v>
      </c>
      <c r="B59" s="117" t="s">
        <v>82</v>
      </c>
      <c r="C59" s="15" t="s">
        <v>83</v>
      </c>
      <c r="D59" s="15" t="s">
        <v>81</v>
      </c>
      <c r="E59" s="21" t="s">
        <v>10</v>
      </c>
      <c r="F59" s="16">
        <v>100</v>
      </c>
      <c r="G59" s="351">
        <f>SUM(G60:G64)</f>
        <v>2960981441</v>
      </c>
      <c r="H59" s="21" t="s">
        <v>10</v>
      </c>
      <c r="I59" s="16">
        <v>100</v>
      </c>
      <c r="J59" s="119">
        <f>SUM(J60:J64)</f>
        <v>240000000</v>
      </c>
      <c r="K59" s="136">
        <v>100</v>
      </c>
      <c r="L59" s="119">
        <f>SUM(L60:L64)</f>
        <v>463748396</v>
      </c>
      <c r="M59" s="136">
        <v>100</v>
      </c>
      <c r="N59" s="121">
        <f>SUM(N60:N64)</f>
        <v>120000000</v>
      </c>
      <c r="O59" s="172">
        <v>25</v>
      </c>
      <c r="P59" s="126">
        <f>SUM(P60:P64)</f>
        <v>0</v>
      </c>
      <c r="Q59" s="172">
        <v>0</v>
      </c>
      <c r="R59" s="126">
        <f>SUM(R60:R64)</f>
        <v>0</v>
      </c>
      <c r="S59" s="172">
        <v>0</v>
      </c>
      <c r="T59" s="126">
        <f>SUM(T60:T64)</f>
        <v>0</v>
      </c>
      <c r="U59" s="29">
        <f t="shared" si="16"/>
        <v>125</v>
      </c>
      <c r="V59" s="127">
        <f t="shared" si="16"/>
        <v>120000000</v>
      </c>
      <c r="W59" s="159">
        <f>U59/K59*100</f>
        <v>125</v>
      </c>
      <c r="X59" s="129">
        <f>V59/L59*100</f>
        <v>25.876100280894555</v>
      </c>
      <c r="Y59" s="174">
        <v>100</v>
      </c>
      <c r="Z59" s="120">
        <f>SUM(Z60:Z64)</f>
        <v>360000000</v>
      </c>
      <c r="AA59" s="129">
        <f t="shared" si="20"/>
        <v>100</v>
      </c>
      <c r="AB59" s="129">
        <f>Z59/G59*100</f>
        <v>12.158130916160646</v>
      </c>
      <c r="AC59" s="145" t="s">
        <v>697</v>
      </c>
      <c r="AD59" s="118"/>
    </row>
    <row r="60" spans="1:31" ht="33.75" x14ac:dyDescent="0.2">
      <c r="A60" s="137" t="s">
        <v>77</v>
      </c>
      <c r="B60" s="138" t="s">
        <v>85</v>
      </c>
      <c r="C60" s="20" t="s">
        <v>84</v>
      </c>
      <c r="D60" s="20" t="s">
        <v>467</v>
      </c>
      <c r="E60" s="7" t="s">
        <v>474</v>
      </c>
      <c r="F60" s="7">
        <v>75</v>
      </c>
      <c r="G60" s="352">
        <v>689999860</v>
      </c>
      <c r="H60" s="7" t="s">
        <v>474</v>
      </c>
      <c r="I60" s="7">
        <v>0</v>
      </c>
      <c r="J60" s="13">
        <v>0</v>
      </c>
      <c r="K60" s="147">
        <v>15</v>
      </c>
      <c r="L60" s="308">
        <v>107999860</v>
      </c>
      <c r="M60" s="7">
        <v>0</v>
      </c>
      <c r="N60" s="149">
        <v>0</v>
      </c>
      <c r="O60" s="7">
        <v>0</v>
      </c>
      <c r="P60" s="149">
        <v>0</v>
      </c>
      <c r="Q60" s="147">
        <v>0</v>
      </c>
      <c r="R60" s="148">
        <v>0</v>
      </c>
      <c r="S60" s="147">
        <v>0</v>
      </c>
      <c r="T60" s="148">
        <v>0</v>
      </c>
      <c r="U60" s="147">
        <v>0</v>
      </c>
      <c r="V60" s="150">
        <f t="shared" ref="V60:V64" si="24">N60+P60+R60+T60</f>
        <v>0</v>
      </c>
      <c r="W60" s="145">
        <f t="shared" si="17"/>
        <v>0</v>
      </c>
      <c r="X60" s="145">
        <f t="shared" si="17"/>
        <v>0</v>
      </c>
      <c r="Y60" s="147">
        <f t="shared" ref="Y60:Z63" si="25">I60+U60</f>
        <v>0</v>
      </c>
      <c r="Z60" s="60">
        <f t="shared" si="25"/>
        <v>0</v>
      </c>
      <c r="AA60" s="145">
        <f t="shared" si="20"/>
        <v>0</v>
      </c>
      <c r="AB60" s="145">
        <f t="shared" si="20"/>
        <v>0</v>
      </c>
      <c r="AC60" s="145" t="s">
        <v>697</v>
      </c>
      <c r="AD60" s="181"/>
    </row>
    <row r="61" spans="1:31" ht="22.5" x14ac:dyDescent="0.2">
      <c r="A61" s="137" t="s">
        <v>78</v>
      </c>
      <c r="B61" s="138" t="s">
        <v>87</v>
      </c>
      <c r="C61" s="20" t="s">
        <v>86</v>
      </c>
      <c r="D61" s="6" t="s">
        <v>468</v>
      </c>
      <c r="E61" s="7" t="s">
        <v>474</v>
      </c>
      <c r="F61" s="7">
        <v>300</v>
      </c>
      <c r="G61" s="352">
        <v>244472060</v>
      </c>
      <c r="H61" s="7" t="s">
        <v>474</v>
      </c>
      <c r="I61" s="7">
        <v>0</v>
      </c>
      <c r="J61" s="13">
        <v>0</v>
      </c>
      <c r="K61" s="147">
        <v>47</v>
      </c>
      <c r="L61" s="5">
        <v>48858000</v>
      </c>
      <c r="M61" s="7">
        <v>0</v>
      </c>
      <c r="N61" s="149">
        <v>0</v>
      </c>
      <c r="O61" s="7">
        <v>0</v>
      </c>
      <c r="P61" s="149">
        <v>0</v>
      </c>
      <c r="Q61" s="147">
        <v>0</v>
      </c>
      <c r="R61" s="148">
        <v>0</v>
      </c>
      <c r="S61" s="147">
        <v>0</v>
      </c>
      <c r="T61" s="148">
        <v>0</v>
      </c>
      <c r="U61" s="147">
        <v>0</v>
      </c>
      <c r="V61" s="150">
        <f t="shared" si="24"/>
        <v>0</v>
      </c>
      <c r="W61" s="145">
        <f t="shared" si="17"/>
        <v>0</v>
      </c>
      <c r="X61" s="145">
        <f t="shared" si="17"/>
        <v>0</v>
      </c>
      <c r="Y61" s="147">
        <f t="shared" si="25"/>
        <v>0</v>
      </c>
      <c r="Z61" s="60">
        <f t="shared" si="25"/>
        <v>0</v>
      </c>
      <c r="AA61" s="145">
        <f t="shared" si="20"/>
        <v>0</v>
      </c>
      <c r="AB61" s="145">
        <f t="shared" si="20"/>
        <v>0</v>
      </c>
      <c r="AC61" s="145" t="s">
        <v>697</v>
      </c>
      <c r="AD61" s="181"/>
    </row>
    <row r="62" spans="1:31" ht="22.5" x14ac:dyDescent="0.2">
      <c r="A62" s="137" t="s">
        <v>79</v>
      </c>
      <c r="B62" s="138" t="s">
        <v>89</v>
      </c>
      <c r="C62" s="20" t="s">
        <v>88</v>
      </c>
      <c r="D62" s="20" t="s">
        <v>469</v>
      </c>
      <c r="E62" s="7" t="s">
        <v>474</v>
      </c>
      <c r="F62" s="7">
        <v>281</v>
      </c>
      <c r="G62" s="352">
        <v>1009509621</v>
      </c>
      <c r="H62" s="7" t="s">
        <v>474</v>
      </c>
      <c r="I62" s="7">
        <v>0</v>
      </c>
      <c r="J62" s="13">
        <v>0</v>
      </c>
      <c r="K62" s="147">
        <v>12</v>
      </c>
      <c r="L62" s="5">
        <v>141890636</v>
      </c>
      <c r="M62" s="7">
        <v>0</v>
      </c>
      <c r="N62" s="149">
        <v>0</v>
      </c>
      <c r="O62" s="7">
        <v>0</v>
      </c>
      <c r="P62" s="149">
        <v>0</v>
      </c>
      <c r="Q62" s="147">
        <v>0</v>
      </c>
      <c r="R62" s="148">
        <v>0</v>
      </c>
      <c r="S62" s="147">
        <v>0</v>
      </c>
      <c r="T62" s="148">
        <v>0</v>
      </c>
      <c r="U62" s="147">
        <v>0</v>
      </c>
      <c r="V62" s="150">
        <f t="shared" si="24"/>
        <v>0</v>
      </c>
      <c r="W62" s="145">
        <f t="shared" si="17"/>
        <v>0</v>
      </c>
      <c r="X62" s="145">
        <f t="shared" si="17"/>
        <v>0</v>
      </c>
      <c r="Y62" s="147">
        <f t="shared" si="25"/>
        <v>0</v>
      </c>
      <c r="Z62" s="60">
        <f t="shared" si="25"/>
        <v>0</v>
      </c>
      <c r="AA62" s="145">
        <f t="shared" si="20"/>
        <v>0</v>
      </c>
      <c r="AB62" s="145">
        <f t="shared" si="20"/>
        <v>0</v>
      </c>
      <c r="AC62" s="145" t="s">
        <v>697</v>
      </c>
      <c r="AD62" s="181"/>
    </row>
    <row r="63" spans="1:31" ht="22.5" x14ac:dyDescent="0.2">
      <c r="A63" s="137" t="s">
        <v>80</v>
      </c>
      <c r="B63" s="138" t="s">
        <v>473</v>
      </c>
      <c r="C63" s="20" t="s">
        <v>470</v>
      </c>
      <c r="D63" s="20" t="s">
        <v>470</v>
      </c>
      <c r="E63" s="7" t="s">
        <v>474</v>
      </c>
      <c r="F63" s="7">
        <v>5</v>
      </c>
      <c r="G63" s="352">
        <v>224999900</v>
      </c>
      <c r="H63" s="7" t="s">
        <v>474</v>
      </c>
      <c r="I63" s="7">
        <v>0</v>
      </c>
      <c r="J63" s="13">
        <v>0</v>
      </c>
      <c r="K63" s="147">
        <v>1</v>
      </c>
      <c r="L63" s="5">
        <v>44999900</v>
      </c>
      <c r="M63" s="7">
        <v>0</v>
      </c>
      <c r="N63" s="149">
        <v>0</v>
      </c>
      <c r="O63" s="7">
        <v>0</v>
      </c>
      <c r="P63" s="149">
        <v>0</v>
      </c>
      <c r="Q63" s="147">
        <v>0</v>
      </c>
      <c r="R63" s="148">
        <v>0</v>
      </c>
      <c r="S63" s="147">
        <v>0</v>
      </c>
      <c r="T63" s="148">
        <v>0</v>
      </c>
      <c r="U63" s="147">
        <v>0</v>
      </c>
      <c r="V63" s="150">
        <f t="shared" si="24"/>
        <v>0</v>
      </c>
      <c r="W63" s="145">
        <f t="shared" si="17"/>
        <v>0</v>
      </c>
      <c r="X63" s="145">
        <f t="shared" si="17"/>
        <v>0</v>
      </c>
      <c r="Y63" s="147">
        <f t="shared" si="25"/>
        <v>0</v>
      </c>
      <c r="Z63" s="60">
        <f t="shared" si="25"/>
        <v>0</v>
      </c>
      <c r="AA63" s="145">
        <f t="shared" si="20"/>
        <v>0</v>
      </c>
      <c r="AB63" s="145">
        <f t="shared" si="20"/>
        <v>0</v>
      </c>
      <c r="AC63" s="145" t="s">
        <v>697</v>
      </c>
      <c r="AD63" s="181"/>
    </row>
    <row r="64" spans="1:31" ht="33.75" x14ac:dyDescent="0.2">
      <c r="A64" s="137" t="s">
        <v>472</v>
      </c>
      <c r="B64" s="138" t="s">
        <v>91</v>
      </c>
      <c r="C64" s="20" t="s">
        <v>90</v>
      </c>
      <c r="D64" s="6" t="s">
        <v>471</v>
      </c>
      <c r="E64" s="7" t="s">
        <v>474</v>
      </c>
      <c r="F64" s="7">
        <v>21</v>
      </c>
      <c r="G64" s="282">
        <v>792000000</v>
      </c>
      <c r="H64" s="7" t="s">
        <v>474</v>
      </c>
      <c r="I64" s="7">
        <v>6</v>
      </c>
      <c r="J64" s="8">
        <v>240000000</v>
      </c>
      <c r="K64" s="137">
        <v>3</v>
      </c>
      <c r="L64" s="12">
        <v>120000000</v>
      </c>
      <c r="M64" s="7">
        <v>3</v>
      </c>
      <c r="N64" s="324">
        <v>120000000</v>
      </c>
      <c r="O64" s="147">
        <v>0</v>
      </c>
      <c r="P64" s="148">
        <v>0</v>
      </c>
      <c r="Q64" s="147">
        <v>0</v>
      </c>
      <c r="R64" s="148">
        <v>0</v>
      </c>
      <c r="S64" s="147">
        <v>0</v>
      </c>
      <c r="T64" s="148">
        <v>0</v>
      </c>
      <c r="U64" s="125">
        <f t="shared" ref="U64:V76" si="26">M64+O64+Q64+S64</f>
        <v>3</v>
      </c>
      <c r="V64" s="150">
        <f t="shared" si="24"/>
        <v>120000000</v>
      </c>
      <c r="W64" s="145">
        <f>U64/K64*100</f>
        <v>100</v>
      </c>
      <c r="X64" s="145">
        <f t="shared" ref="X64" si="27">V64/L64*100</f>
        <v>100</v>
      </c>
      <c r="Y64" s="147">
        <f>I64+U64</f>
        <v>9</v>
      </c>
      <c r="Z64" s="12">
        <f>J64+V64</f>
        <v>360000000</v>
      </c>
      <c r="AA64" s="145">
        <f t="shared" si="20"/>
        <v>42.857142857142854</v>
      </c>
      <c r="AB64" s="145">
        <f t="shared" si="20"/>
        <v>45.454545454545453</v>
      </c>
      <c r="AC64" s="145" t="s">
        <v>697</v>
      </c>
      <c r="AD64" s="118"/>
    </row>
    <row r="65" spans="1:30" x14ac:dyDescent="0.2">
      <c r="A65" s="646" t="s">
        <v>699</v>
      </c>
      <c r="B65" s="646"/>
      <c r="C65" s="646"/>
      <c r="D65" s="646"/>
      <c r="E65" s="646"/>
      <c r="F65" s="646"/>
      <c r="G65" s="646"/>
      <c r="H65" s="646"/>
      <c r="I65" s="646"/>
      <c r="J65" s="646"/>
      <c r="K65" s="646"/>
      <c r="L65" s="646"/>
      <c r="M65" s="646"/>
      <c r="N65" s="646"/>
      <c r="O65" s="646"/>
      <c r="P65" s="646"/>
      <c r="Q65" s="646"/>
      <c r="R65" s="646"/>
      <c r="S65" s="646"/>
      <c r="T65" s="646"/>
      <c r="U65" s="646"/>
      <c r="V65" s="646"/>
      <c r="W65" s="151">
        <f>AVERAGE(W64)</f>
        <v>100</v>
      </c>
      <c r="X65" s="151">
        <f>AVERAGE(X64)</f>
        <v>100</v>
      </c>
      <c r="Y65" s="152"/>
      <c r="Z65" s="152"/>
      <c r="AA65" s="153"/>
      <c r="AB65" s="151"/>
      <c r="AC65" s="151"/>
      <c r="AD65" s="154"/>
    </row>
    <row r="66" spans="1:30" x14ac:dyDescent="0.2">
      <c r="A66" s="647" t="s">
        <v>685</v>
      </c>
      <c r="B66" s="648"/>
      <c r="C66" s="648"/>
      <c r="D66" s="648"/>
      <c r="E66" s="648"/>
      <c r="F66" s="648"/>
      <c r="G66" s="648"/>
      <c r="H66" s="648"/>
      <c r="I66" s="648"/>
      <c r="J66" s="648"/>
      <c r="K66" s="648"/>
      <c r="L66" s="648"/>
      <c r="M66" s="648"/>
      <c r="N66" s="648"/>
      <c r="O66" s="648"/>
      <c r="P66" s="648"/>
      <c r="Q66" s="648"/>
      <c r="R66" s="648"/>
      <c r="S66" s="648"/>
      <c r="T66" s="648"/>
      <c r="U66" s="648"/>
      <c r="V66" s="649"/>
      <c r="W66" s="151" t="str">
        <f t="shared" ref="W66:X66" si="28">IF(W65&lt;=50,"(SR)",IF(W65&lt;=65,"(R)",IF(W65&lt;=75,"(S)",IF(W65&lt;=90,"(T)","(ST)"))))</f>
        <v>(ST)</v>
      </c>
      <c r="X66" s="151" t="str">
        <f t="shared" si="28"/>
        <v>(ST)</v>
      </c>
      <c r="Y66" s="152"/>
      <c r="Z66" s="152"/>
      <c r="AA66" s="155"/>
      <c r="AB66" s="155"/>
      <c r="AC66" s="155"/>
      <c r="AD66" s="154"/>
    </row>
    <row r="67" spans="1:30" ht="33.75" x14ac:dyDescent="0.2">
      <c r="A67" s="132" t="s">
        <v>92</v>
      </c>
      <c r="B67" s="117" t="s">
        <v>97</v>
      </c>
      <c r="C67" s="15" t="s">
        <v>427</v>
      </c>
      <c r="D67" s="1" t="s">
        <v>96</v>
      </c>
      <c r="E67" s="21" t="s">
        <v>10</v>
      </c>
      <c r="F67" s="16">
        <v>100</v>
      </c>
      <c r="G67" s="351">
        <f>SUM(G68:G70)</f>
        <v>1262278749</v>
      </c>
      <c r="H67" s="134" t="s">
        <v>10</v>
      </c>
      <c r="I67" s="16">
        <v>100</v>
      </c>
      <c r="J67" s="119">
        <f>SUM(J68:J70)</f>
        <v>229391379</v>
      </c>
      <c r="K67" s="136">
        <v>100</v>
      </c>
      <c r="L67" s="119">
        <f>SUM(L68:L70)</f>
        <v>192839325</v>
      </c>
      <c r="M67" s="172">
        <v>25</v>
      </c>
      <c r="N67" s="121">
        <f>SUM(N68:N70)</f>
        <v>30786320</v>
      </c>
      <c r="O67" s="172">
        <v>25</v>
      </c>
      <c r="P67" s="126">
        <f>SUM(P68:P70)</f>
        <v>14319006</v>
      </c>
      <c r="Q67" s="172">
        <v>0</v>
      </c>
      <c r="R67" s="126">
        <f>SUM(R68:R70)</f>
        <v>0</v>
      </c>
      <c r="S67" s="172">
        <v>0</v>
      </c>
      <c r="T67" s="126">
        <f>SUM(T68:T70)</f>
        <v>0</v>
      </c>
      <c r="U67" s="29">
        <f t="shared" si="26"/>
        <v>50</v>
      </c>
      <c r="V67" s="127">
        <f t="shared" si="26"/>
        <v>45105326</v>
      </c>
      <c r="W67" s="159">
        <f>U67/K67*100</f>
        <v>50</v>
      </c>
      <c r="X67" s="129">
        <f>V67/L67*100</f>
        <v>23.390107800885531</v>
      </c>
      <c r="Y67" s="174">
        <v>100</v>
      </c>
      <c r="Z67" s="120">
        <f>SUM(Z68:Z70)</f>
        <v>274496705</v>
      </c>
      <c r="AA67" s="159">
        <f>Y67/F67*100</f>
        <v>100</v>
      </c>
      <c r="AB67" s="129">
        <f>Z67/G67*100</f>
        <v>21.746124238997229</v>
      </c>
      <c r="AC67" s="145" t="s">
        <v>697</v>
      </c>
      <c r="AD67" s="118"/>
    </row>
    <row r="68" spans="1:30" ht="22.5" x14ac:dyDescent="0.2">
      <c r="A68" s="137" t="s">
        <v>93</v>
      </c>
      <c r="B68" s="138" t="s">
        <v>99</v>
      </c>
      <c r="C68" s="20" t="s">
        <v>98</v>
      </c>
      <c r="D68" s="6" t="s">
        <v>475</v>
      </c>
      <c r="E68" s="7" t="s">
        <v>446</v>
      </c>
      <c r="F68" s="7">
        <v>84</v>
      </c>
      <c r="G68" s="352">
        <v>42400000</v>
      </c>
      <c r="H68" s="7" t="s">
        <v>446</v>
      </c>
      <c r="I68" s="7">
        <v>24</v>
      </c>
      <c r="J68" s="8">
        <v>4651500</v>
      </c>
      <c r="K68" s="137">
        <v>12</v>
      </c>
      <c r="L68" s="309">
        <v>7700000</v>
      </c>
      <c r="M68" s="344">
        <v>3</v>
      </c>
      <c r="N68" s="344">
        <v>1032000</v>
      </c>
      <c r="O68" s="125">
        <v>0</v>
      </c>
      <c r="P68" s="198">
        <v>0</v>
      </c>
      <c r="Q68" s="147">
        <v>0</v>
      </c>
      <c r="R68" s="10">
        <v>0</v>
      </c>
      <c r="S68" s="147">
        <v>0</v>
      </c>
      <c r="T68" s="148">
        <v>0</v>
      </c>
      <c r="U68" s="31">
        <f t="shared" si="26"/>
        <v>3</v>
      </c>
      <c r="V68" s="150">
        <f t="shared" si="26"/>
        <v>1032000</v>
      </c>
      <c r="W68" s="145">
        <f>U68/K68*100</f>
        <v>25</v>
      </c>
      <c r="X68" s="145">
        <f t="shared" ref="X68:X70" si="29">V68/L68*100</f>
        <v>13.402597402597403</v>
      </c>
      <c r="Y68" s="147">
        <f>I68+U68</f>
        <v>27</v>
      </c>
      <c r="Z68" s="12">
        <f t="shared" ref="Z68:Z70" si="30">J68+V68</f>
        <v>5683500</v>
      </c>
      <c r="AA68" s="145">
        <f t="shared" ref="AA68:AB70" si="31">Y68/F68*100</f>
        <v>32.142857142857146</v>
      </c>
      <c r="AB68" s="145">
        <f t="shared" si="31"/>
        <v>13.404481132075471</v>
      </c>
      <c r="AC68" s="145" t="s">
        <v>697</v>
      </c>
      <c r="AD68" s="118"/>
    </row>
    <row r="69" spans="1:30" ht="33.75" x14ac:dyDescent="0.2">
      <c r="A69" s="137" t="s">
        <v>94</v>
      </c>
      <c r="B69" s="138" t="s">
        <v>101</v>
      </c>
      <c r="C69" s="20" t="s">
        <v>100</v>
      </c>
      <c r="D69" s="6" t="s">
        <v>476</v>
      </c>
      <c r="E69" s="7" t="s">
        <v>446</v>
      </c>
      <c r="F69" s="7">
        <v>252</v>
      </c>
      <c r="G69" s="352">
        <v>197298749</v>
      </c>
      <c r="H69" s="7" t="s">
        <v>446</v>
      </c>
      <c r="I69" s="7">
        <v>72</v>
      </c>
      <c r="J69" s="8">
        <v>41644879</v>
      </c>
      <c r="K69" s="137">
        <v>36</v>
      </c>
      <c r="L69" s="5">
        <v>33339325</v>
      </c>
      <c r="M69" s="344">
        <v>9</v>
      </c>
      <c r="N69" s="344">
        <v>5604320</v>
      </c>
      <c r="O69" s="125">
        <v>9</v>
      </c>
      <c r="P69" s="376">
        <v>4969006</v>
      </c>
      <c r="Q69" s="147">
        <v>0</v>
      </c>
      <c r="R69" s="10">
        <v>0</v>
      </c>
      <c r="S69" s="147">
        <v>0</v>
      </c>
      <c r="T69" s="148">
        <v>0</v>
      </c>
      <c r="U69" s="31">
        <f t="shared" si="26"/>
        <v>18</v>
      </c>
      <c r="V69" s="393">
        <f t="shared" si="26"/>
        <v>10573326</v>
      </c>
      <c r="W69" s="145">
        <f t="shared" ref="W69:W70" si="32">U69/K69*100</f>
        <v>50</v>
      </c>
      <c r="X69" s="145">
        <f t="shared" si="29"/>
        <v>31.714277358644782</v>
      </c>
      <c r="Y69" s="147">
        <f>I69+U69</f>
        <v>90</v>
      </c>
      <c r="Z69" s="12">
        <f t="shared" si="30"/>
        <v>52218205</v>
      </c>
      <c r="AA69" s="145">
        <f t="shared" si="31"/>
        <v>35.714285714285715</v>
      </c>
      <c r="AB69" s="145">
        <f t="shared" si="31"/>
        <v>26.46656669880862</v>
      </c>
      <c r="AC69" s="145" t="s">
        <v>697</v>
      </c>
      <c r="AD69" s="118"/>
    </row>
    <row r="70" spans="1:30" ht="33.75" x14ac:dyDescent="0.2">
      <c r="A70" s="137" t="s">
        <v>95</v>
      </c>
      <c r="B70" s="138" t="s">
        <v>102</v>
      </c>
      <c r="C70" s="20" t="s">
        <v>429</v>
      </c>
      <c r="D70" s="6" t="s">
        <v>477</v>
      </c>
      <c r="E70" s="23" t="s">
        <v>466</v>
      </c>
      <c r="F70" s="7">
        <v>420</v>
      </c>
      <c r="G70" s="352">
        <v>1022580000</v>
      </c>
      <c r="H70" s="23" t="s">
        <v>466</v>
      </c>
      <c r="I70" s="7">
        <v>120</v>
      </c>
      <c r="J70" s="8">
        <v>183095000</v>
      </c>
      <c r="K70" s="137">
        <v>60</v>
      </c>
      <c r="L70" s="5">
        <v>151800000</v>
      </c>
      <c r="M70" s="344">
        <v>16</v>
      </c>
      <c r="N70" s="344">
        <v>24150000</v>
      </c>
      <c r="O70" s="125">
        <v>6</v>
      </c>
      <c r="P70" s="376">
        <v>9350000</v>
      </c>
      <c r="Q70" s="147">
        <v>0</v>
      </c>
      <c r="R70" s="10">
        <v>0</v>
      </c>
      <c r="S70" s="147">
        <v>0</v>
      </c>
      <c r="T70" s="148">
        <v>0</v>
      </c>
      <c r="U70" s="31">
        <f t="shared" si="26"/>
        <v>22</v>
      </c>
      <c r="V70" s="150">
        <f t="shared" si="26"/>
        <v>33500000</v>
      </c>
      <c r="W70" s="145">
        <f t="shared" si="32"/>
        <v>36.666666666666664</v>
      </c>
      <c r="X70" s="145">
        <f t="shared" si="29"/>
        <v>22.068511198945981</v>
      </c>
      <c r="Y70" s="147">
        <f>I70+U70</f>
        <v>142</v>
      </c>
      <c r="Z70" s="12">
        <f t="shared" si="30"/>
        <v>216595000</v>
      </c>
      <c r="AA70" s="145">
        <f t="shared" si="31"/>
        <v>33.80952380952381</v>
      </c>
      <c r="AB70" s="145">
        <f t="shared" si="31"/>
        <v>21.18122787459172</v>
      </c>
      <c r="AC70" s="145" t="s">
        <v>697</v>
      </c>
      <c r="AD70" s="118"/>
    </row>
    <row r="71" spans="1:30" x14ac:dyDescent="0.2">
      <c r="A71" s="646" t="s">
        <v>699</v>
      </c>
      <c r="B71" s="646"/>
      <c r="C71" s="646"/>
      <c r="D71" s="646"/>
      <c r="E71" s="646"/>
      <c r="F71" s="646"/>
      <c r="G71" s="646"/>
      <c r="H71" s="646"/>
      <c r="I71" s="646"/>
      <c r="J71" s="646"/>
      <c r="K71" s="646"/>
      <c r="L71" s="646"/>
      <c r="M71" s="646"/>
      <c r="N71" s="646"/>
      <c r="O71" s="646"/>
      <c r="P71" s="646"/>
      <c r="Q71" s="646"/>
      <c r="R71" s="646"/>
      <c r="S71" s="646"/>
      <c r="T71" s="646"/>
      <c r="U71" s="646"/>
      <c r="V71" s="646"/>
      <c r="W71" s="151">
        <f>AVERAGE(W68:W70)</f>
        <v>37.222222222222221</v>
      </c>
      <c r="X71" s="151">
        <f>AVERAGE(X68:X70)</f>
        <v>22.395128653396057</v>
      </c>
      <c r="Y71" s="152"/>
      <c r="Z71" s="152"/>
      <c r="AA71" s="153"/>
      <c r="AB71" s="151"/>
      <c r="AC71" s="151"/>
      <c r="AD71" s="154"/>
    </row>
    <row r="72" spans="1:30" x14ac:dyDescent="0.2">
      <c r="A72" s="647" t="s">
        <v>685</v>
      </c>
      <c r="B72" s="648"/>
      <c r="C72" s="648"/>
      <c r="D72" s="648"/>
      <c r="E72" s="648"/>
      <c r="F72" s="648"/>
      <c r="G72" s="648"/>
      <c r="H72" s="648"/>
      <c r="I72" s="648"/>
      <c r="J72" s="648"/>
      <c r="K72" s="648"/>
      <c r="L72" s="648"/>
      <c r="M72" s="648"/>
      <c r="N72" s="648"/>
      <c r="O72" s="648"/>
      <c r="P72" s="648"/>
      <c r="Q72" s="648"/>
      <c r="R72" s="648"/>
      <c r="S72" s="648"/>
      <c r="T72" s="648"/>
      <c r="U72" s="648"/>
      <c r="V72" s="649"/>
      <c r="W72" s="151" t="str">
        <f t="shared" ref="W72:X72" si="33">IF(W71&lt;=50,"(SR)",IF(W71&lt;=65,"(R)",IF(W71&lt;=75,"(S)",IF(W71&lt;=90,"(T)","(ST)"))))</f>
        <v>(SR)</v>
      </c>
      <c r="X72" s="151" t="str">
        <f t="shared" si="33"/>
        <v>(SR)</v>
      </c>
      <c r="Y72" s="152"/>
      <c r="Z72" s="152"/>
      <c r="AA72" s="155"/>
      <c r="AB72" s="155"/>
      <c r="AC72" s="155"/>
      <c r="AD72" s="154"/>
    </row>
    <row r="73" spans="1:30" ht="33.75" x14ac:dyDescent="0.2">
      <c r="A73" s="132" t="s">
        <v>103</v>
      </c>
      <c r="B73" s="117" t="s">
        <v>109</v>
      </c>
      <c r="C73" s="15" t="s">
        <v>108</v>
      </c>
      <c r="D73" s="1" t="s">
        <v>107</v>
      </c>
      <c r="E73" s="21" t="s">
        <v>10</v>
      </c>
      <c r="F73" s="16">
        <v>100</v>
      </c>
      <c r="G73" s="351">
        <f>SUM(G74:G78)</f>
        <v>1749563783</v>
      </c>
      <c r="H73" s="134" t="s">
        <v>10</v>
      </c>
      <c r="I73" s="16">
        <v>100</v>
      </c>
      <c r="J73" s="119">
        <f>SUM(J74:J78)</f>
        <v>131198494</v>
      </c>
      <c r="K73" s="136">
        <v>100</v>
      </c>
      <c r="L73" s="119">
        <f>SUM(L74:L78)</f>
        <v>259249588</v>
      </c>
      <c r="M73" s="172">
        <v>25</v>
      </c>
      <c r="N73" s="121">
        <f>SUM(N74:N78)</f>
        <v>16147348</v>
      </c>
      <c r="O73" s="172">
        <v>25</v>
      </c>
      <c r="P73" s="126">
        <f>SUM(P74:P78)</f>
        <v>8868602</v>
      </c>
      <c r="Q73" s="172">
        <v>0</v>
      </c>
      <c r="R73" s="126">
        <f>SUM(R74:R78)</f>
        <v>0</v>
      </c>
      <c r="S73" s="136">
        <v>0</v>
      </c>
      <c r="T73" s="126">
        <f>SUM(T74:T78)</f>
        <v>0</v>
      </c>
      <c r="U73" s="29">
        <f t="shared" si="26"/>
        <v>50</v>
      </c>
      <c r="V73" s="127">
        <f>N73+P73+R73+T73</f>
        <v>25015950</v>
      </c>
      <c r="W73" s="159">
        <f>U73/K73*100</f>
        <v>50</v>
      </c>
      <c r="X73" s="129">
        <f>V73/L73*100</f>
        <v>9.6493692402705005</v>
      </c>
      <c r="Y73" s="174">
        <v>100</v>
      </c>
      <c r="Z73" s="120">
        <f>SUM(Z74:Z78)</f>
        <v>156214444</v>
      </c>
      <c r="AA73" s="129">
        <f>Y73/F73*100</f>
        <v>100</v>
      </c>
      <c r="AB73" s="129">
        <f>Z73/G73*100</f>
        <v>8.928765302407955</v>
      </c>
      <c r="AC73" s="145" t="s">
        <v>697</v>
      </c>
      <c r="AD73" s="118"/>
    </row>
    <row r="74" spans="1:30" ht="45" x14ac:dyDescent="0.2">
      <c r="A74" s="137" t="s">
        <v>104</v>
      </c>
      <c r="B74" s="138" t="s">
        <v>111</v>
      </c>
      <c r="C74" s="20" t="s">
        <v>110</v>
      </c>
      <c r="D74" s="20" t="s">
        <v>478</v>
      </c>
      <c r="E74" s="7" t="s">
        <v>474</v>
      </c>
      <c r="F74" s="7">
        <v>1</v>
      </c>
      <c r="G74" s="352">
        <v>219643718</v>
      </c>
      <c r="H74" s="7" t="s">
        <v>474</v>
      </c>
      <c r="I74" s="7">
        <v>1</v>
      </c>
      <c r="J74" s="8">
        <v>41712134</v>
      </c>
      <c r="K74" s="139">
        <v>1</v>
      </c>
      <c r="L74" s="5">
        <v>29990546</v>
      </c>
      <c r="M74" s="344">
        <v>1</v>
      </c>
      <c r="N74" s="344">
        <v>10011048</v>
      </c>
      <c r="O74" s="139">
        <v>1</v>
      </c>
      <c r="P74" s="375">
        <v>7368602</v>
      </c>
      <c r="Q74" s="125">
        <v>0</v>
      </c>
      <c r="R74" s="180">
        <v>0</v>
      </c>
      <c r="S74" s="125">
        <v>0</v>
      </c>
      <c r="T74" s="180">
        <v>0</v>
      </c>
      <c r="U74" s="31">
        <v>0</v>
      </c>
      <c r="V74" s="393">
        <f t="shared" ref="V74:V76" si="34">N74+P74+R74+T74</f>
        <v>17379650</v>
      </c>
      <c r="W74" s="145">
        <f t="shared" ref="W74:X76" si="35">U74/K74*100</f>
        <v>0</v>
      </c>
      <c r="X74" s="145">
        <f t="shared" si="35"/>
        <v>57.950428778455723</v>
      </c>
      <c r="Y74" s="147">
        <v>1</v>
      </c>
      <c r="Z74" s="12">
        <f t="shared" ref="Z74:Z78" si="36">J74+V74</f>
        <v>59091784</v>
      </c>
      <c r="AA74" s="144">
        <f>Y74/F74*100</f>
        <v>100</v>
      </c>
      <c r="AB74" s="145">
        <f t="shared" ref="AB74:AB78" si="37">Z74/G74*100</f>
        <v>26.903471011176382</v>
      </c>
      <c r="AC74" s="145" t="s">
        <v>697</v>
      </c>
      <c r="AD74" s="118"/>
    </row>
    <row r="75" spans="1:30" ht="48" customHeight="1" x14ac:dyDescent="0.2">
      <c r="A75" s="137" t="s">
        <v>105</v>
      </c>
      <c r="B75" s="138" t="s">
        <v>113</v>
      </c>
      <c r="C75" s="20" t="s">
        <v>112</v>
      </c>
      <c r="D75" s="20" t="s">
        <v>479</v>
      </c>
      <c r="E75" s="7" t="s">
        <v>474</v>
      </c>
      <c r="F75" s="7">
        <v>61</v>
      </c>
      <c r="G75" s="352">
        <v>453140323</v>
      </c>
      <c r="H75" s="7" t="s">
        <v>474</v>
      </c>
      <c r="I75" s="7">
        <v>37</v>
      </c>
      <c r="J75" s="8">
        <v>78406222</v>
      </c>
      <c r="K75" s="139">
        <v>60</v>
      </c>
      <c r="L75" s="5">
        <v>13494800</v>
      </c>
      <c r="M75" s="344">
        <v>4</v>
      </c>
      <c r="N75" s="344">
        <v>2386300</v>
      </c>
      <c r="O75" s="139">
        <v>0</v>
      </c>
      <c r="P75" s="375"/>
      <c r="Q75" s="125">
        <v>0</v>
      </c>
      <c r="R75" s="180">
        <v>0</v>
      </c>
      <c r="S75" s="125">
        <v>0</v>
      </c>
      <c r="T75" s="180">
        <v>0</v>
      </c>
      <c r="U75" s="31">
        <f t="shared" si="26"/>
        <v>4</v>
      </c>
      <c r="V75" s="150">
        <f t="shared" si="34"/>
        <v>2386300</v>
      </c>
      <c r="W75" s="145">
        <f t="shared" si="35"/>
        <v>6.666666666666667</v>
      </c>
      <c r="X75" s="145">
        <f t="shared" si="35"/>
        <v>17.683107567359279</v>
      </c>
      <c r="Y75" s="7">
        <v>37</v>
      </c>
      <c r="Z75" s="12">
        <f t="shared" si="36"/>
        <v>80792522</v>
      </c>
      <c r="AA75" s="144">
        <f t="shared" ref="AA75:AA78" si="38">Y75/F75*100</f>
        <v>60.655737704918032</v>
      </c>
      <c r="AB75" s="145">
        <f t="shared" si="37"/>
        <v>17.829470894383416</v>
      </c>
      <c r="AC75" s="145" t="s">
        <v>697</v>
      </c>
      <c r="AD75" s="118"/>
    </row>
    <row r="76" spans="1:30" ht="22.5" x14ac:dyDescent="0.2">
      <c r="A76" s="137" t="s">
        <v>106</v>
      </c>
      <c r="B76" s="138" t="s">
        <v>114</v>
      </c>
      <c r="C76" s="20" t="s">
        <v>115</v>
      </c>
      <c r="D76" s="6" t="s">
        <v>480</v>
      </c>
      <c r="E76" s="7" t="s">
        <v>474</v>
      </c>
      <c r="F76" s="7">
        <v>258</v>
      </c>
      <c r="G76" s="352">
        <v>145826818</v>
      </c>
      <c r="H76" s="7" t="s">
        <v>474</v>
      </c>
      <c r="I76" s="7">
        <v>31</v>
      </c>
      <c r="J76" s="8">
        <v>11080138</v>
      </c>
      <c r="K76" s="139">
        <v>106</v>
      </c>
      <c r="L76" s="5">
        <v>29611318</v>
      </c>
      <c r="M76" s="344">
        <v>9</v>
      </c>
      <c r="N76" s="344">
        <v>3750000</v>
      </c>
      <c r="O76" s="139">
        <v>2</v>
      </c>
      <c r="P76" s="375">
        <v>1500000</v>
      </c>
      <c r="Q76" s="125">
        <v>0</v>
      </c>
      <c r="R76" s="180">
        <v>0</v>
      </c>
      <c r="S76" s="125">
        <v>0</v>
      </c>
      <c r="T76" s="180">
        <v>0</v>
      </c>
      <c r="U76" s="31">
        <f t="shared" si="26"/>
        <v>11</v>
      </c>
      <c r="V76" s="150">
        <f t="shared" si="34"/>
        <v>5250000</v>
      </c>
      <c r="W76" s="145">
        <f t="shared" si="35"/>
        <v>10.377358490566039</v>
      </c>
      <c r="X76" s="145">
        <f t="shared" si="35"/>
        <v>17.729707269362343</v>
      </c>
      <c r="Y76" s="147">
        <f t="shared" ref="Y76:Y78" si="39">I76+U76</f>
        <v>42</v>
      </c>
      <c r="Z76" s="12">
        <f t="shared" si="36"/>
        <v>16330138</v>
      </c>
      <c r="AA76" s="144">
        <f t="shared" si="38"/>
        <v>16.279069767441861</v>
      </c>
      <c r="AB76" s="145">
        <f t="shared" si="37"/>
        <v>11.198309216347297</v>
      </c>
      <c r="AC76" s="145" t="s">
        <v>697</v>
      </c>
      <c r="AD76" s="118"/>
    </row>
    <row r="77" spans="1:30" ht="22.5" x14ac:dyDescent="0.2">
      <c r="A77" s="137" t="s">
        <v>443</v>
      </c>
      <c r="B77" s="138" t="s">
        <v>484</v>
      </c>
      <c r="C77" s="20" t="s">
        <v>485</v>
      </c>
      <c r="D77" s="6" t="s">
        <v>481</v>
      </c>
      <c r="E77" s="7" t="s">
        <v>474</v>
      </c>
      <c r="F77" s="7">
        <v>5</v>
      </c>
      <c r="G77" s="352">
        <v>99980000</v>
      </c>
      <c r="H77" s="7" t="s">
        <v>474</v>
      </c>
      <c r="I77" s="7">
        <v>0</v>
      </c>
      <c r="J77" s="13">
        <v>0</v>
      </c>
      <c r="K77" s="139">
        <v>1</v>
      </c>
      <c r="L77" s="5">
        <v>19980000</v>
      </c>
      <c r="M77" s="139">
        <v>0</v>
      </c>
      <c r="N77" s="180">
        <v>0</v>
      </c>
      <c r="O77" s="139">
        <v>0</v>
      </c>
      <c r="P77" s="180">
        <v>0</v>
      </c>
      <c r="Q77" s="125">
        <v>0</v>
      </c>
      <c r="R77" s="180">
        <v>0</v>
      </c>
      <c r="S77" s="125">
        <v>0</v>
      </c>
      <c r="T77" s="180">
        <v>0</v>
      </c>
      <c r="U77" s="147">
        <v>0</v>
      </c>
      <c r="V77" s="150">
        <f>N77+P77+R77+T77</f>
        <v>0</v>
      </c>
      <c r="W77" s="145">
        <f t="shared" si="17"/>
        <v>0</v>
      </c>
      <c r="X77" s="145">
        <f t="shared" si="17"/>
        <v>0</v>
      </c>
      <c r="Y77" s="147">
        <f t="shared" si="39"/>
        <v>0</v>
      </c>
      <c r="Z77" s="60">
        <f t="shared" si="36"/>
        <v>0</v>
      </c>
      <c r="AA77" s="144">
        <f t="shared" si="38"/>
        <v>0</v>
      </c>
      <c r="AB77" s="145">
        <f t="shared" si="37"/>
        <v>0</v>
      </c>
      <c r="AC77" s="145" t="s">
        <v>697</v>
      </c>
      <c r="AD77" s="181" t="s">
        <v>718</v>
      </c>
    </row>
    <row r="78" spans="1:30" ht="33.75" x14ac:dyDescent="0.2">
      <c r="A78" s="137" t="s">
        <v>483</v>
      </c>
      <c r="B78" s="138" t="s">
        <v>116</v>
      </c>
      <c r="C78" s="20" t="s">
        <v>117</v>
      </c>
      <c r="D78" s="20" t="s">
        <v>482</v>
      </c>
      <c r="E78" s="24" t="s">
        <v>474</v>
      </c>
      <c r="F78" s="24">
        <v>12</v>
      </c>
      <c r="G78" s="285">
        <v>830972924</v>
      </c>
      <c r="H78" s="24" t="s">
        <v>474</v>
      </c>
      <c r="I78" s="7">
        <v>0</v>
      </c>
      <c r="J78" s="13">
        <v>0</v>
      </c>
      <c r="K78" s="139">
        <v>12</v>
      </c>
      <c r="L78" s="5">
        <v>166172924</v>
      </c>
      <c r="M78" s="139">
        <v>0</v>
      </c>
      <c r="N78" s="180">
        <v>0</v>
      </c>
      <c r="O78" s="139">
        <v>0</v>
      </c>
      <c r="P78" s="180">
        <v>0</v>
      </c>
      <c r="Q78" s="125">
        <v>0</v>
      </c>
      <c r="R78" s="180">
        <v>0</v>
      </c>
      <c r="S78" s="125">
        <v>0</v>
      </c>
      <c r="T78" s="180">
        <v>0</v>
      </c>
      <c r="U78" s="147">
        <v>0</v>
      </c>
      <c r="V78" s="150">
        <f>N78+P78+R78+T78</f>
        <v>0</v>
      </c>
      <c r="W78" s="145">
        <f t="shared" si="17"/>
        <v>0</v>
      </c>
      <c r="X78" s="145">
        <f t="shared" si="17"/>
        <v>0</v>
      </c>
      <c r="Y78" s="147">
        <f t="shared" si="39"/>
        <v>0</v>
      </c>
      <c r="Z78" s="60">
        <f t="shared" si="36"/>
        <v>0</v>
      </c>
      <c r="AA78" s="144">
        <f t="shared" si="38"/>
        <v>0</v>
      </c>
      <c r="AB78" s="145">
        <f t="shared" si="37"/>
        <v>0</v>
      </c>
      <c r="AC78" s="145" t="s">
        <v>697</v>
      </c>
      <c r="AD78" s="181" t="s">
        <v>718</v>
      </c>
    </row>
    <row r="79" spans="1:30" x14ac:dyDescent="0.2">
      <c r="A79" s="646" t="s">
        <v>699</v>
      </c>
      <c r="B79" s="646"/>
      <c r="C79" s="646"/>
      <c r="D79" s="646"/>
      <c r="E79" s="646"/>
      <c r="F79" s="646"/>
      <c r="G79" s="646"/>
      <c r="H79" s="646"/>
      <c r="I79" s="646"/>
      <c r="J79" s="646"/>
      <c r="K79" s="646"/>
      <c r="L79" s="646"/>
      <c r="M79" s="646"/>
      <c r="N79" s="646"/>
      <c r="O79" s="646"/>
      <c r="P79" s="646"/>
      <c r="Q79" s="646"/>
      <c r="R79" s="646"/>
      <c r="S79" s="646"/>
      <c r="T79" s="646"/>
      <c r="U79" s="646"/>
      <c r="V79" s="646"/>
      <c r="W79" s="151">
        <f>AVERAGE(W75:W76)</f>
        <v>8.5220125786163532</v>
      </c>
      <c r="X79" s="151">
        <f>AVERAGE(X74:X76)</f>
        <v>31.121081205059113</v>
      </c>
      <c r="Y79" s="152"/>
      <c r="Z79" s="152"/>
      <c r="AA79" s="153"/>
      <c r="AB79" s="151"/>
      <c r="AC79" s="151"/>
      <c r="AD79" s="154"/>
    </row>
    <row r="80" spans="1:30" x14ac:dyDescent="0.2">
      <c r="A80" s="647" t="s">
        <v>685</v>
      </c>
      <c r="B80" s="648"/>
      <c r="C80" s="648"/>
      <c r="D80" s="648"/>
      <c r="E80" s="648"/>
      <c r="F80" s="648"/>
      <c r="G80" s="648"/>
      <c r="H80" s="648"/>
      <c r="I80" s="648"/>
      <c r="J80" s="648"/>
      <c r="K80" s="648"/>
      <c r="L80" s="648"/>
      <c r="M80" s="648"/>
      <c r="N80" s="648"/>
      <c r="O80" s="648"/>
      <c r="P80" s="648"/>
      <c r="Q80" s="648"/>
      <c r="R80" s="648"/>
      <c r="S80" s="648"/>
      <c r="T80" s="648"/>
      <c r="U80" s="648"/>
      <c r="V80" s="649"/>
      <c r="W80" s="151" t="str">
        <f t="shared" ref="W80:X80" si="40">IF(W79&lt;=50,"(SR)",IF(W79&lt;=65,"(R)",IF(W79&lt;=75,"(S)",IF(W79&lt;=90,"(T)","(ST)"))))</f>
        <v>(SR)</v>
      </c>
      <c r="X80" s="151" t="str">
        <f t="shared" si="40"/>
        <v>(SR)</v>
      </c>
      <c r="Y80" s="152"/>
      <c r="Z80" s="152"/>
      <c r="AA80" s="155"/>
      <c r="AB80" s="155"/>
      <c r="AC80" s="155"/>
      <c r="AD80" s="154"/>
    </row>
    <row r="81" spans="1:30" x14ac:dyDescent="0.2">
      <c r="A81" s="660" t="s">
        <v>700</v>
      </c>
      <c r="B81" s="660"/>
      <c r="C81" s="660"/>
      <c r="D81" s="660"/>
      <c r="E81" s="660"/>
      <c r="F81" s="660"/>
      <c r="G81" s="660"/>
      <c r="H81" s="660"/>
      <c r="I81" s="660"/>
      <c r="J81" s="660"/>
      <c r="K81" s="660"/>
      <c r="L81" s="660"/>
      <c r="M81" s="660"/>
      <c r="N81" s="660"/>
      <c r="O81" s="660"/>
      <c r="P81" s="660"/>
      <c r="Q81" s="660"/>
      <c r="R81" s="660"/>
      <c r="S81" s="660"/>
      <c r="T81" s="660"/>
      <c r="U81" s="660"/>
      <c r="V81" s="660"/>
      <c r="W81" s="183">
        <f>AVERAGE((W23+W24+W25)/3,W30,W38,W42,W50,W59,W67,W73)</f>
        <v>61.625</v>
      </c>
      <c r="X81" s="183">
        <f>AVERAGE(X23,X30,X38,X42,X50,X59,X67,X73)</f>
        <v>19.905431484483994</v>
      </c>
      <c r="Y81" s="184"/>
      <c r="Z81" s="184"/>
      <c r="AA81" s="185"/>
      <c r="AB81" s="183"/>
      <c r="AC81" s="183"/>
      <c r="AD81" s="186"/>
    </row>
    <row r="82" spans="1:30" x14ac:dyDescent="0.2">
      <c r="A82" s="661" t="s">
        <v>685</v>
      </c>
      <c r="B82" s="662"/>
      <c r="C82" s="662"/>
      <c r="D82" s="662"/>
      <c r="E82" s="662"/>
      <c r="F82" s="662"/>
      <c r="G82" s="662"/>
      <c r="H82" s="662"/>
      <c r="I82" s="662"/>
      <c r="J82" s="662"/>
      <c r="K82" s="662"/>
      <c r="L82" s="662"/>
      <c r="M82" s="662"/>
      <c r="N82" s="662"/>
      <c r="O82" s="662"/>
      <c r="P82" s="662"/>
      <c r="Q82" s="662"/>
      <c r="R82" s="662"/>
      <c r="S82" s="662"/>
      <c r="T82" s="662"/>
      <c r="U82" s="662"/>
      <c r="V82" s="663"/>
      <c r="W82" s="183" t="str">
        <f t="shared" ref="W82:X82" si="41">IF(W81&lt;=50,"(SR)",IF(W81&lt;=65,"(R)",IF(W81&lt;=75,"(S)",IF(W81&lt;=90,"(T)","(ST)"))))</f>
        <v>(R)</v>
      </c>
      <c r="X82" s="183" t="str">
        <f t="shared" si="41"/>
        <v>(SR)</v>
      </c>
      <c r="Y82" s="184"/>
      <c r="Z82" s="184"/>
      <c r="AA82" s="187"/>
      <c r="AB82" s="187"/>
      <c r="AC82" s="187"/>
      <c r="AD82" s="186"/>
    </row>
    <row r="83" spans="1:30" ht="33.75" x14ac:dyDescent="0.2">
      <c r="A83" s="650" t="s">
        <v>4</v>
      </c>
      <c r="B83" s="628" t="s">
        <v>119</v>
      </c>
      <c r="C83" s="664" t="s">
        <v>118</v>
      </c>
      <c r="D83" s="26" t="s">
        <v>720</v>
      </c>
      <c r="E83" s="27" t="s">
        <v>10</v>
      </c>
      <c r="F83" s="27">
        <v>18.55</v>
      </c>
      <c r="G83" s="634">
        <f>SUM(G85+G92+G97)</f>
        <v>2110067850</v>
      </c>
      <c r="H83" s="27" t="s">
        <v>10</v>
      </c>
      <c r="I83" s="27">
        <v>9.48</v>
      </c>
      <c r="J83" s="637">
        <f>SUM(J85+J92+J97)</f>
        <v>328901393</v>
      </c>
      <c r="K83" s="188">
        <v>13.14</v>
      </c>
      <c r="L83" s="637">
        <f>SUM(L85+L92+L97)</f>
        <v>613312598</v>
      </c>
      <c r="M83" s="328">
        <v>9</v>
      </c>
      <c r="N83" s="698">
        <f>SUM(N85+N92+N97)</f>
        <v>59877440</v>
      </c>
      <c r="O83" s="132">
        <v>0</v>
      </c>
      <c r="P83" s="698">
        <f>SUM(P85+P92+P97)</f>
        <v>164875199</v>
      </c>
      <c r="Q83" s="191">
        <v>0</v>
      </c>
      <c r="R83" s="701">
        <f>SUM(R85+R92+R97)</f>
        <v>0</v>
      </c>
      <c r="S83" s="191">
        <v>0</v>
      </c>
      <c r="T83" s="701">
        <f>SUM(T85+T92+T97)</f>
        <v>0</v>
      </c>
      <c r="U83" s="191">
        <f>M83+O83+Q83+S83</f>
        <v>9</v>
      </c>
      <c r="V83" s="698">
        <f>N83+P83+R83+T83</f>
        <v>224752639</v>
      </c>
      <c r="W83" s="159">
        <f>U83/K83*100</f>
        <v>68.493150684931507</v>
      </c>
      <c r="X83" s="619">
        <f>V83/L83*100</f>
        <v>36.645690914048366</v>
      </c>
      <c r="Y83" s="27">
        <v>9.48</v>
      </c>
      <c r="Z83" s="637">
        <f>SUM(Z85+Z92+Z97)</f>
        <v>423005292</v>
      </c>
      <c r="AA83" s="666">
        <v>72.349999999999994</v>
      </c>
      <c r="AB83" s="619">
        <f>Z83/G83*100</f>
        <v>20.046999531318388</v>
      </c>
      <c r="AC83" s="145" t="s">
        <v>697</v>
      </c>
      <c r="AD83" s="190"/>
    </row>
    <row r="84" spans="1:30" ht="22.5" x14ac:dyDescent="0.2">
      <c r="A84" s="652"/>
      <c r="B84" s="630"/>
      <c r="C84" s="665"/>
      <c r="D84" s="26" t="s">
        <v>753</v>
      </c>
      <c r="E84" s="27" t="s">
        <v>10</v>
      </c>
      <c r="F84" s="27">
        <v>96.15</v>
      </c>
      <c r="G84" s="636"/>
      <c r="H84" s="27" t="s">
        <v>10</v>
      </c>
      <c r="I84" s="27">
        <v>90</v>
      </c>
      <c r="J84" s="639"/>
      <c r="K84" s="188">
        <v>93.85</v>
      </c>
      <c r="L84" s="639"/>
      <c r="M84" s="132">
        <v>0</v>
      </c>
      <c r="N84" s="700"/>
      <c r="O84" s="132">
        <v>46.924999999999997</v>
      </c>
      <c r="P84" s="700"/>
      <c r="Q84" s="191">
        <v>0</v>
      </c>
      <c r="R84" s="703"/>
      <c r="S84" s="191">
        <v>0</v>
      </c>
      <c r="T84" s="703"/>
      <c r="U84" s="191">
        <f>M84+O84+Q84+S84</f>
        <v>46.924999999999997</v>
      </c>
      <c r="V84" s="706"/>
      <c r="W84" s="159">
        <f>U84/K84*100</f>
        <v>50</v>
      </c>
      <c r="X84" s="621"/>
      <c r="Y84" s="27">
        <v>90</v>
      </c>
      <c r="Z84" s="639"/>
      <c r="AA84" s="667"/>
      <c r="AB84" s="621"/>
      <c r="AC84" s="145" t="s">
        <v>697</v>
      </c>
      <c r="AD84" s="190"/>
    </row>
    <row r="85" spans="1:30" ht="56.25" x14ac:dyDescent="0.2">
      <c r="A85" s="132" t="s">
        <v>120</v>
      </c>
      <c r="B85" s="117" t="s">
        <v>123</v>
      </c>
      <c r="C85" s="15" t="s">
        <v>122</v>
      </c>
      <c r="D85" s="15" t="s">
        <v>121</v>
      </c>
      <c r="E85" s="28" t="s">
        <v>18</v>
      </c>
      <c r="F85" s="28">
        <v>132</v>
      </c>
      <c r="G85" s="351">
        <f>SUM(G86:G89)</f>
        <v>606268273</v>
      </c>
      <c r="H85" s="28" t="s">
        <v>18</v>
      </c>
      <c r="I85" s="28">
        <v>2</v>
      </c>
      <c r="J85" s="119">
        <f>SUM(J86:J89)</f>
        <v>25585000</v>
      </c>
      <c r="K85" s="172">
        <v>1</v>
      </c>
      <c r="L85" s="119">
        <f>SUM(L86:L89)</f>
        <v>420912958</v>
      </c>
      <c r="M85" s="29">
        <v>1</v>
      </c>
      <c r="N85" s="196">
        <f>SUM(N86:N89)</f>
        <v>0</v>
      </c>
      <c r="O85" s="37">
        <v>0</v>
      </c>
      <c r="P85" s="121">
        <f>SUM(P86:P89)</f>
        <v>131723740</v>
      </c>
      <c r="Q85" s="191" t="s">
        <v>693</v>
      </c>
      <c r="R85" s="68">
        <f>SUM(R86:R89)</f>
        <v>0</v>
      </c>
      <c r="S85" s="172">
        <v>0</v>
      </c>
      <c r="T85" s="127">
        <f>SUM(T86:T89)</f>
        <v>0</v>
      </c>
      <c r="U85" s="172">
        <f>M85+O85+Q85+S85</f>
        <v>1</v>
      </c>
      <c r="V85" s="68">
        <f>N85+P85+R85+T85</f>
        <v>131723740</v>
      </c>
      <c r="W85" s="159">
        <f>U85/K85*100</f>
        <v>100</v>
      </c>
      <c r="X85" s="129">
        <f t="shared" ref="X85" si="42">V85/L85*100</f>
        <v>31.294769499588561</v>
      </c>
      <c r="Y85" s="174">
        <f>I85+U85</f>
        <v>3</v>
      </c>
      <c r="Z85" s="120">
        <f>SUM(Z86:Z89)</f>
        <v>26660000</v>
      </c>
      <c r="AA85" s="159">
        <f t="shared" ref="AA85:AB89" si="43">Y85/F85*100</f>
        <v>2.2727272727272729</v>
      </c>
      <c r="AB85" s="129">
        <f t="shared" si="43"/>
        <v>4.3973932312304918</v>
      </c>
      <c r="AC85" s="145" t="s">
        <v>697</v>
      </c>
      <c r="AD85" s="118"/>
    </row>
    <row r="86" spans="1:30" ht="56.25" x14ac:dyDescent="0.2">
      <c r="A86" s="137" t="s">
        <v>126</v>
      </c>
      <c r="B86" s="138" t="s">
        <v>125</v>
      </c>
      <c r="C86" s="20" t="s">
        <v>124</v>
      </c>
      <c r="D86" s="30" t="s">
        <v>486</v>
      </c>
      <c r="E86" s="31" t="s">
        <v>18</v>
      </c>
      <c r="F86" s="31">
        <v>12</v>
      </c>
      <c r="G86" s="353">
        <v>122873060</v>
      </c>
      <c r="H86" s="137" t="s">
        <v>18</v>
      </c>
      <c r="I86" s="31">
        <v>0</v>
      </c>
      <c r="J86" s="33">
        <v>0</v>
      </c>
      <c r="K86" s="147">
        <v>1</v>
      </c>
      <c r="L86" s="308">
        <v>14845680</v>
      </c>
      <c r="M86" s="31">
        <v>0</v>
      </c>
      <c r="N86" s="149">
        <v>0</v>
      </c>
      <c r="O86" s="31">
        <v>1</v>
      </c>
      <c r="P86" s="379">
        <v>130648740</v>
      </c>
      <c r="Q86" s="31">
        <v>0</v>
      </c>
      <c r="R86" s="149">
        <v>0</v>
      </c>
      <c r="S86" s="31">
        <v>0</v>
      </c>
      <c r="T86" s="149">
        <v>0</v>
      </c>
      <c r="U86" s="147">
        <v>0</v>
      </c>
      <c r="V86" s="150">
        <v>0</v>
      </c>
      <c r="W86" s="147">
        <v>0</v>
      </c>
      <c r="X86" s="139">
        <v>0</v>
      </c>
      <c r="Y86" s="147">
        <f t="shared" ref="Y86:Z89" si="44">I86+U86</f>
        <v>0</v>
      </c>
      <c r="Z86" s="60">
        <f t="shared" si="44"/>
        <v>0</v>
      </c>
      <c r="AA86" s="144">
        <f t="shared" si="43"/>
        <v>0</v>
      </c>
      <c r="AB86" s="145">
        <f t="shared" si="43"/>
        <v>0</v>
      </c>
      <c r="AC86" s="145" t="s">
        <v>697</v>
      </c>
      <c r="AD86" s="147"/>
    </row>
    <row r="87" spans="1:30" ht="62.25" customHeight="1" x14ac:dyDescent="0.2">
      <c r="A87" s="137" t="s">
        <v>127</v>
      </c>
      <c r="B87" s="138" t="s">
        <v>131</v>
      </c>
      <c r="C87" s="20" t="s">
        <v>130</v>
      </c>
      <c r="D87" s="34" t="s">
        <v>487</v>
      </c>
      <c r="E87" s="31" t="s">
        <v>18</v>
      </c>
      <c r="F87" s="31">
        <v>230</v>
      </c>
      <c r="G87" s="353">
        <v>337849402</v>
      </c>
      <c r="H87" s="137" t="s">
        <v>18</v>
      </c>
      <c r="I87" s="31">
        <v>3</v>
      </c>
      <c r="J87" s="32">
        <v>25585000</v>
      </c>
      <c r="K87" s="139">
        <v>1</v>
      </c>
      <c r="L87" s="25">
        <v>377565685</v>
      </c>
      <c r="M87" s="31">
        <v>0</v>
      </c>
      <c r="N87" s="149">
        <v>0</v>
      </c>
      <c r="O87" s="125">
        <v>1</v>
      </c>
      <c r="P87" s="149">
        <v>480000</v>
      </c>
      <c r="Q87" s="147">
        <v>0</v>
      </c>
      <c r="R87" s="148">
        <v>0</v>
      </c>
      <c r="S87" s="31">
        <v>0</v>
      </c>
      <c r="T87" s="149">
        <v>0</v>
      </c>
      <c r="U87" s="31">
        <f>M87+O87+Q87+S87</f>
        <v>1</v>
      </c>
      <c r="V87" s="211">
        <f t="shared" ref="V87" si="45">N87+P87+R87+T87</f>
        <v>480000</v>
      </c>
      <c r="W87" s="144">
        <f>U87/K87*100</f>
        <v>100</v>
      </c>
      <c r="X87" s="145">
        <f>V87/L87*100</f>
        <v>0.12713019722647728</v>
      </c>
      <c r="Y87" s="147">
        <f t="shared" si="44"/>
        <v>4</v>
      </c>
      <c r="Z87" s="12">
        <f t="shared" si="44"/>
        <v>26065000</v>
      </c>
      <c r="AA87" s="144">
        <f t="shared" si="43"/>
        <v>1.7391304347826086</v>
      </c>
      <c r="AB87" s="145">
        <f t="shared" si="43"/>
        <v>7.714975916991559</v>
      </c>
      <c r="AC87" s="145" t="s">
        <v>697</v>
      </c>
      <c r="AD87" s="118"/>
    </row>
    <row r="88" spans="1:30" ht="92.25" customHeight="1" x14ac:dyDescent="0.2">
      <c r="A88" s="137" t="s">
        <v>128</v>
      </c>
      <c r="B88" s="138" t="s">
        <v>133</v>
      </c>
      <c r="C88" s="20" t="s">
        <v>132</v>
      </c>
      <c r="D88" s="34" t="s">
        <v>488</v>
      </c>
      <c r="E88" s="7" t="s">
        <v>490</v>
      </c>
      <c r="F88" s="7">
        <v>40</v>
      </c>
      <c r="G88" s="282">
        <v>73272982</v>
      </c>
      <c r="H88" s="7" t="s">
        <v>490</v>
      </c>
      <c r="I88" s="7">
        <v>0</v>
      </c>
      <c r="J88" s="13">
        <v>0</v>
      </c>
      <c r="K88" s="147">
        <v>1</v>
      </c>
      <c r="L88" s="5">
        <v>14750873</v>
      </c>
      <c r="M88" s="31">
        <v>0</v>
      </c>
      <c r="N88" s="149">
        <v>0</v>
      </c>
      <c r="O88" s="31">
        <v>1</v>
      </c>
      <c r="P88" s="377">
        <v>595000</v>
      </c>
      <c r="Q88" s="31">
        <v>0</v>
      </c>
      <c r="R88" s="149">
        <v>0</v>
      </c>
      <c r="S88" s="31">
        <v>0</v>
      </c>
      <c r="T88" s="149">
        <v>0</v>
      </c>
      <c r="U88" s="147">
        <v>0</v>
      </c>
      <c r="V88" s="150">
        <f>N88+P88+R88+T88</f>
        <v>595000</v>
      </c>
      <c r="W88" s="147">
        <v>0</v>
      </c>
      <c r="X88" s="147">
        <v>0</v>
      </c>
      <c r="Y88" s="147">
        <f t="shared" si="44"/>
        <v>0</v>
      </c>
      <c r="Z88" s="60">
        <f t="shared" si="44"/>
        <v>595000</v>
      </c>
      <c r="AA88" s="144">
        <f t="shared" si="43"/>
        <v>0</v>
      </c>
      <c r="AB88" s="145">
        <f t="shared" si="43"/>
        <v>0.81203191648457818</v>
      </c>
      <c r="AC88" s="145" t="s">
        <v>697</v>
      </c>
      <c r="AD88" s="181"/>
    </row>
    <row r="89" spans="1:30" ht="91.5" customHeight="1" x14ac:dyDescent="0.2">
      <c r="A89" s="137" t="s">
        <v>129</v>
      </c>
      <c r="B89" s="138" t="s">
        <v>135</v>
      </c>
      <c r="C89" s="20" t="s">
        <v>134</v>
      </c>
      <c r="D89" s="34" t="s">
        <v>489</v>
      </c>
      <c r="E89" s="7" t="s">
        <v>490</v>
      </c>
      <c r="F89" s="7">
        <v>40</v>
      </c>
      <c r="G89" s="282">
        <v>72272829</v>
      </c>
      <c r="H89" s="7" t="s">
        <v>490</v>
      </c>
      <c r="I89" s="7">
        <v>0</v>
      </c>
      <c r="J89" s="13">
        <v>0</v>
      </c>
      <c r="K89" s="147">
        <v>1</v>
      </c>
      <c r="L89" s="5">
        <v>13750720</v>
      </c>
      <c r="M89" s="31">
        <v>0</v>
      </c>
      <c r="N89" s="149">
        <v>0</v>
      </c>
      <c r="O89" s="31">
        <v>0</v>
      </c>
      <c r="P89" s="149">
        <v>0</v>
      </c>
      <c r="Q89" s="31">
        <v>0</v>
      </c>
      <c r="R89" s="149">
        <v>0</v>
      </c>
      <c r="S89" s="31">
        <v>0</v>
      </c>
      <c r="T89" s="149">
        <v>0</v>
      </c>
      <c r="U89" s="147">
        <v>0</v>
      </c>
      <c r="V89" s="150">
        <f>N89+P89+R89+T89</f>
        <v>0</v>
      </c>
      <c r="W89" s="147">
        <v>0</v>
      </c>
      <c r="X89" s="147">
        <v>0</v>
      </c>
      <c r="Y89" s="147">
        <f t="shared" si="44"/>
        <v>0</v>
      </c>
      <c r="Z89" s="60">
        <f t="shared" si="44"/>
        <v>0</v>
      </c>
      <c r="AA89" s="144">
        <f t="shared" si="43"/>
        <v>0</v>
      </c>
      <c r="AB89" s="145">
        <f t="shared" si="43"/>
        <v>0</v>
      </c>
      <c r="AC89" s="145" t="s">
        <v>697</v>
      </c>
      <c r="AD89" s="181"/>
    </row>
    <row r="90" spans="1:30" x14ac:dyDescent="0.2">
      <c r="A90" s="646" t="s">
        <v>699</v>
      </c>
      <c r="B90" s="646"/>
      <c r="C90" s="646"/>
      <c r="D90" s="646"/>
      <c r="E90" s="646"/>
      <c r="F90" s="646"/>
      <c r="G90" s="646"/>
      <c r="H90" s="646"/>
      <c r="I90" s="646"/>
      <c r="J90" s="646"/>
      <c r="K90" s="646"/>
      <c r="L90" s="646"/>
      <c r="M90" s="646"/>
      <c r="N90" s="646"/>
      <c r="O90" s="646"/>
      <c r="P90" s="646"/>
      <c r="Q90" s="646"/>
      <c r="R90" s="646"/>
      <c r="S90" s="646"/>
      <c r="T90" s="646"/>
      <c r="U90" s="646"/>
      <c r="V90" s="646"/>
      <c r="W90" s="151">
        <f>AVERAGE(W87)</f>
        <v>100</v>
      </c>
      <c r="X90" s="151">
        <f>AVERAGE(X87)</f>
        <v>0.12713019722647728</v>
      </c>
      <c r="Y90" s="152"/>
      <c r="Z90" s="152"/>
      <c r="AA90" s="153"/>
      <c r="AB90" s="151"/>
      <c r="AC90" s="151"/>
      <c r="AD90" s="154"/>
    </row>
    <row r="91" spans="1:30" x14ac:dyDescent="0.2">
      <c r="A91" s="647" t="s">
        <v>685</v>
      </c>
      <c r="B91" s="648"/>
      <c r="C91" s="648"/>
      <c r="D91" s="648"/>
      <c r="E91" s="648"/>
      <c r="F91" s="648"/>
      <c r="G91" s="648"/>
      <c r="H91" s="648"/>
      <c r="I91" s="648"/>
      <c r="J91" s="648"/>
      <c r="K91" s="648"/>
      <c r="L91" s="648"/>
      <c r="M91" s="648"/>
      <c r="N91" s="648"/>
      <c r="O91" s="648"/>
      <c r="P91" s="648"/>
      <c r="Q91" s="648"/>
      <c r="R91" s="648"/>
      <c r="S91" s="648"/>
      <c r="T91" s="648"/>
      <c r="U91" s="648"/>
      <c r="V91" s="649"/>
      <c r="W91" s="151" t="str">
        <f t="shared" ref="W91:X91" si="46">IF(W90&lt;=50,"(SR)",IF(W90&lt;=65,"(R)",IF(W90&lt;=75,"(S)",IF(W90&lt;=90,"(T)","(ST)"))))</f>
        <v>(ST)</v>
      </c>
      <c r="X91" s="151" t="str">
        <f t="shared" si="46"/>
        <v>(SR)</v>
      </c>
      <c r="Y91" s="152"/>
      <c r="Z91" s="152"/>
      <c r="AA91" s="155"/>
      <c r="AB91" s="155"/>
      <c r="AC91" s="155"/>
      <c r="AD91" s="154"/>
    </row>
    <row r="92" spans="1:30" ht="56.25" x14ac:dyDescent="0.2">
      <c r="A92" s="132" t="s">
        <v>136</v>
      </c>
      <c r="B92" s="117" t="s">
        <v>141</v>
      </c>
      <c r="C92" s="15" t="s">
        <v>140</v>
      </c>
      <c r="D92" s="36" t="s">
        <v>139</v>
      </c>
      <c r="E92" s="37" t="s">
        <v>253</v>
      </c>
      <c r="F92" s="37">
        <v>100</v>
      </c>
      <c r="G92" s="351">
        <f>SUM(G93:G94)</f>
        <v>1365199777</v>
      </c>
      <c r="H92" s="37" t="s">
        <v>253</v>
      </c>
      <c r="I92" s="37">
        <v>100</v>
      </c>
      <c r="J92" s="119">
        <f>SUM(J93:J94)</f>
        <v>303316393</v>
      </c>
      <c r="K92" s="37">
        <v>100</v>
      </c>
      <c r="L92" s="119">
        <f>SUM(L93:L94)</f>
        <v>165399840</v>
      </c>
      <c r="M92" s="329">
        <v>17</v>
      </c>
      <c r="N92" s="121">
        <f>SUM(N93:N94)</f>
        <v>59877440</v>
      </c>
      <c r="O92" s="136">
        <v>9</v>
      </c>
      <c r="P92" s="126">
        <f>SUM(P93:P94)</f>
        <v>33151459</v>
      </c>
      <c r="Q92" s="136">
        <v>0</v>
      </c>
      <c r="R92" s="126">
        <f>SUM(R93:R94)</f>
        <v>0</v>
      </c>
      <c r="S92" s="172">
        <v>0</v>
      </c>
      <c r="T92" s="126">
        <f>SUM(T93:T94)</f>
        <v>0</v>
      </c>
      <c r="U92" s="29">
        <f t="shared" ref="U92" si="47">M92+O92+Q92+S92</f>
        <v>26</v>
      </c>
      <c r="V92" s="127">
        <f>N92+P92+R92+T92</f>
        <v>93028899</v>
      </c>
      <c r="W92" s="159">
        <f>U92/K92*100</f>
        <v>26</v>
      </c>
      <c r="X92" s="129">
        <f>V92/L92*100</f>
        <v>56.244854287646227</v>
      </c>
      <c r="Y92" s="192">
        <v>100</v>
      </c>
      <c r="Z92" s="120">
        <f>SUM(Z93:Z94)</f>
        <v>396345292</v>
      </c>
      <c r="AA92" s="159">
        <f t="shared" ref="AA92:AB100" si="48">Y92/F92*100</f>
        <v>100</v>
      </c>
      <c r="AB92" s="129">
        <f t="shared" si="48"/>
        <v>29.032036092985681</v>
      </c>
      <c r="AC92" s="145" t="s">
        <v>697</v>
      </c>
      <c r="AD92" s="118"/>
    </row>
    <row r="93" spans="1:30" ht="56.25" x14ac:dyDescent="0.2">
      <c r="A93" s="137" t="s">
        <v>137</v>
      </c>
      <c r="B93" s="138" t="s">
        <v>143</v>
      </c>
      <c r="C93" s="6" t="s">
        <v>142</v>
      </c>
      <c r="D93" s="14" t="s">
        <v>491</v>
      </c>
      <c r="E93" s="38" t="s">
        <v>18</v>
      </c>
      <c r="F93" s="38">
        <v>14</v>
      </c>
      <c r="G93" s="354">
        <v>1170199857</v>
      </c>
      <c r="H93" s="38" t="s">
        <v>18</v>
      </c>
      <c r="I93" s="38">
        <v>5</v>
      </c>
      <c r="J93" s="39">
        <v>288716393</v>
      </c>
      <c r="K93" s="38">
        <v>1</v>
      </c>
      <c r="L93" s="308">
        <v>129999920</v>
      </c>
      <c r="M93" s="125">
        <v>1</v>
      </c>
      <c r="N93" s="143">
        <v>55677440</v>
      </c>
      <c r="O93" s="125">
        <v>1</v>
      </c>
      <c r="P93" s="380">
        <v>31751459</v>
      </c>
      <c r="Q93" s="125">
        <v>0</v>
      </c>
      <c r="R93" s="180">
        <v>0</v>
      </c>
      <c r="S93" s="125">
        <v>0</v>
      </c>
      <c r="T93" s="180">
        <v>0</v>
      </c>
      <c r="U93" s="31">
        <f>M93+O93+Q93+S93</f>
        <v>2</v>
      </c>
      <c r="V93" s="150">
        <f t="shared" ref="V93:V152" si="49">N93+P93+R93+T93</f>
        <v>87428899</v>
      </c>
      <c r="W93" s="144">
        <f>U93/K93*100</f>
        <v>200</v>
      </c>
      <c r="X93" s="145">
        <f t="shared" ref="X93:X94" si="50">V93/L93*100</f>
        <v>67.253040617255763</v>
      </c>
      <c r="Y93" s="147">
        <f t="shared" ref="Y93:Z94" si="51">I93+U93</f>
        <v>7</v>
      </c>
      <c r="Z93" s="12">
        <f t="shared" si="51"/>
        <v>376145292</v>
      </c>
      <c r="AA93" s="144">
        <f t="shared" si="48"/>
        <v>50</v>
      </c>
      <c r="AB93" s="145">
        <f t="shared" si="48"/>
        <v>32.143679539007159</v>
      </c>
      <c r="AC93" s="145" t="s">
        <v>697</v>
      </c>
      <c r="AD93" s="118"/>
    </row>
    <row r="94" spans="1:30" ht="83.25" customHeight="1" x14ac:dyDescent="0.2">
      <c r="A94" s="137" t="s">
        <v>138</v>
      </c>
      <c r="B94" s="138" t="s">
        <v>145</v>
      </c>
      <c r="C94" s="6" t="s">
        <v>144</v>
      </c>
      <c r="D94" s="34" t="s">
        <v>492</v>
      </c>
      <c r="E94" s="31" t="s">
        <v>493</v>
      </c>
      <c r="F94" s="31">
        <v>7</v>
      </c>
      <c r="G94" s="353">
        <v>194999920</v>
      </c>
      <c r="H94" s="31" t="s">
        <v>493</v>
      </c>
      <c r="I94" s="31">
        <v>1</v>
      </c>
      <c r="J94" s="32">
        <v>14600000</v>
      </c>
      <c r="K94" s="31">
        <v>1</v>
      </c>
      <c r="L94" s="308">
        <v>35399920</v>
      </c>
      <c r="M94" s="147">
        <v>1</v>
      </c>
      <c r="N94" s="326">
        <v>4200000</v>
      </c>
      <c r="O94" s="147">
        <v>1</v>
      </c>
      <c r="P94" s="378">
        <v>1400000</v>
      </c>
      <c r="Q94" s="147">
        <v>0</v>
      </c>
      <c r="R94" s="193">
        <v>0</v>
      </c>
      <c r="S94" s="147">
        <v>0</v>
      </c>
      <c r="T94" s="193">
        <v>0</v>
      </c>
      <c r="U94" s="31">
        <f>M94+O94+Q94+S94</f>
        <v>2</v>
      </c>
      <c r="V94" s="150">
        <f t="shared" si="49"/>
        <v>5600000</v>
      </c>
      <c r="W94" s="144">
        <f>U94/K94*100</f>
        <v>200</v>
      </c>
      <c r="X94" s="145">
        <f t="shared" si="50"/>
        <v>15.819244789253762</v>
      </c>
      <c r="Y94" s="147">
        <f t="shared" si="51"/>
        <v>3</v>
      </c>
      <c r="Z94" s="12">
        <f t="shared" si="51"/>
        <v>20200000</v>
      </c>
      <c r="AA94" s="144">
        <f t="shared" si="48"/>
        <v>42.857142857142854</v>
      </c>
      <c r="AB94" s="145">
        <f t="shared" si="48"/>
        <v>10.358978608811736</v>
      </c>
      <c r="AC94" s="145" t="s">
        <v>697</v>
      </c>
      <c r="AD94" s="147"/>
    </row>
    <row r="95" spans="1:30" x14ac:dyDescent="0.2">
      <c r="A95" s="646" t="s">
        <v>699</v>
      </c>
      <c r="B95" s="646"/>
      <c r="C95" s="646"/>
      <c r="D95" s="646"/>
      <c r="E95" s="646"/>
      <c r="F95" s="646"/>
      <c r="G95" s="646"/>
      <c r="H95" s="646"/>
      <c r="I95" s="646"/>
      <c r="J95" s="646"/>
      <c r="K95" s="646"/>
      <c r="L95" s="646"/>
      <c r="M95" s="646"/>
      <c r="N95" s="646"/>
      <c r="O95" s="646"/>
      <c r="P95" s="646"/>
      <c r="Q95" s="646"/>
      <c r="R95" s="646"/>
      <c r="S95" s="646"/>
      <c r="T95" s="646"/>
      <c r="U95" s="646"/>
      <c r="V95" s="646"/>
      <c r="W95" s="151">
        <f>AVERAGE(W93:W94)</f>
        <v>200</v>
      </c>
      <c r="X95" s="151">
        <f>AVERAGE(X93:X94)</f>
        <v>41.536142703254761</v>
      </c>
      <c r="Y95" s="152"/>
      <c r="Z95" s="152"/>
      <c r="AA95" s="153"/>
      <c r="AB95" s="151"/>
      <c r="AC95" s="151"/>
      <c r="AD95" s="154"/>
    </row>
    <row r="96" spans="1:30" x14ac:dyDescent="0.2">
      <c r="A96" s="647" t="s">
        <v>685</v>
      </c>
      <c r="B96" s="648"/>
      <c r="C96" s="648"/>
      <c r="D96" s="648"/>
      <c r="E96" s="648"/>
      <c r="F96" s="648"/>
      <c r="G96" s="648"/>
      <c r="H96" s="648"/>
      <c r="I96" s="648"/>
      <c r="J96" s="648"/>
      <c r="K96" s="648"/>
      <c r="L96" s="648"/>
      <c r="M96" s="648"/>
      <c r="N96" s="648"/>
      <c r="O96" s="648"/>
      <c r="P96" s="648"/>
      <c r="Q96" s="648"/>
      <c r="R96" s="648"/>
      <c r="S96" s="648"/>
      <c r="T96" s="648"/>
      <c r="U96" s="648"/>
      <c r="V96" s="649"/>
      <c r="W96" s="151" t="str">
        <f t="shared" ref="W96:X96" si="52">IF(W95&lt;=50,"(SR)",IF(W95&lt;=65,"(R)",IF(W95&lt;=75,"(S)",IF(W95&lt;=90,"(T)","(ST)"))))</f>
        <v>(ST)</v>
      </c>
      <c r="X96" s="151" t="str">
        <f t="shared" si="52"/>
        <v>(SR)</v>
      </c>
      <c r="Y96" s="152"/>
      <c r="Z96" s="152"/>
      <c r="AA96" s="155"/>
      <c r="AB96" s="155"/>
      <c r="AC96" s="155"/>
      <c r="AD96" s="154"/>
    </row>
    <row r="97" spans="1:30" ht="56.25" x14ac:dyDescent="0.2">
      <c r="A97" s="132" t="s">
        <v>147</v>
      </c>
      <c r="B97" s="117" t="s">
        <v>154</v>
      </c>
      <c r="C97" s="1" t="s">
        <v>153</v>
      </c>
      <c r="D97" s="41" t="s">
        <v>146</v>
      </c>
      <c r="E97" s="29" t="s">
        <v>497</v>
      </c>
      <c r="F97" s="29">
        <v>9</v>
      </c>
      <c r="G97" s="287">
        <f>SUM(G98:G100)</f>
        <v>138599800</v>
      </c>
      <c r="H97" s="29" t="s">
        <v>497</v>
      </c>
      <c r="I97" s="29">
        <v>0</v>
      </c>
      <c r="J97" s="127">
        <f>SUM(J98:J100)</f>
        <v>0</v>
      </c>
      <c r="K97" s="174">
        <v>1</v>
      </c>
      <c r="L97" s="197">
        <f>SUM(L98:L100)</f>
        <v>26999800</v>
      </c>
      <c r="M97" s="29">
        <v>0</v>
      </c>
      <c r="N97" s="195">
        <f>SUM(N98:N100)</f>
        <v>0</v>
      </c>
      <c r="O97" s="29">
        <v>0</v>
      </c>
      <c r="P97" s="195">
        <f>SUM(P98:P100)</f>
        <v>0</v>
      </c>
      <c r="Q97" s="29">
        <v>0</v>
      </c>
      <c r="R97" s="195">
        <f>SUM(R98:R100)</f>
        <v>0</v>
      </c>
      <c r="S97" s="29">
        <v>0</v>
      </c>
      <c r="T97" s="195">
        <f>SUM(T98:T100)</f>
        <v>0</v>
      </c>
      <c r="U97" s="29">
        <f t="shared" ref="U97:U100" si="53">M97+O97+Q97+S97</f>
        <v>0</v>
      </c>
      <c r="V97" s="127">
        <f t="shared" si="49"/>
        <v>0</v>
      </c>
      <c r="W97" s="174">
        <v>0</v>
      </c>
      <c r="X97" s="174">
        <v>0</v>
      </c>
      <c r="Y97" s="174">
        <f t="shared" ref="Y97:Z100" si="54">I97+U97</f>
        <v>0</v>
      </c>
      <c r="Z97" s="67">
        <f t="shared" si="54"/>
        <v>0</v>
      </c>
      <c r="AA97" s="159">
        <f t="shared" si="48"/>
        <v>0</v>
      </c>
      <c r="AB97" s="129">
        <f t="shared" si="48"/>
        <v>0</v>
      </c>
      <c r="AC97" s="145" t="s">
        <v>697</v>
      </c>
      <c r="AD97" s="147"/>
    </row>
    <row r="98" spans="1:30" ht="58.5" customHeight="1" x14ac:dyDescent="0.2">
      <c r="A98" s="137" t="s">
        <v>148</v>
      </c>
      <c r="B98" s="138" t="s">
        <v>156</v>
      </c>
      <c r="C98" s="6" t="s">
        <v>155</v>
      </c>
      <c r="D98" s="20" t="s">
        <v>494</v>
      </c>
      <c r="E98" s="31" t="s">
        <v>497</v>
      </c>
      <c r="F98" s="31">
        <v>9</v>
      </c>
      <c r="G98" s="286">
        <v>46200000</v>
      </c>
      <c r="H98" s="31" t="s">
        <v>497</v>
      </c>
      <c r="I98" s="31">
        <v>0</v>
      </c>
      <c r="J98" s="33">
        <v>0</v>
      </c>
      <c r="K98" s="147">
        <v>1</v>
      </c>
      <c r="L98" s="4">
        <v>9000000</v>
      </c>
      <c r="M98" s="31">
        <v>0</v>
      </c>
      <c r="N98" s="149">
        <v>0</v>
      </c>
      <c r="O98" s="31">
        <v>0</v>
      </c>
      <c r="P98" s="149">
        <v>0</v>
      </c>
      <c r="Q98" s="31">
        <v>0</v>
      </c>
      <c r="R98" s="149">
        <v>0</v>
      </c>
      <c r="S98" s="31">
        <v>0</v>
      </c>
      <c r="T98" s="149">
        <v>0</v>
      </c>
      <c r="U98" s="31">
        <f t="shared" si="53"/>
        <v>0</v>
      </c>
      <c r="V98" s="150">
        <f t="shared" si="49"/>
        <v>0</v>
      </c>
      <c r="W98" s="147">
        <v>0</v>
      </c>
      <c r="X98" s="147">
        <v>0</v>
      </c>
      <c r="Y98" s="147">
        <f t="shared" si="54"/>
        <v>0</v>
      </c>
      <c r="Z98" s="60">
        <f t="shared" si="54"/>
        <v>0</v>
      </c>
      <c r="AA98" s="144">
        <f t="shared" si="48"/>
        <v>0</v>
      </c>
      <c r="AB98" s="145">
        <f t="shared" si="48"/>
        <v>0</v>
      </c>
      <c r="AC98" s="145" t="s">
        <v>697</v>
      </c>
      <c r="AD98" s="147"/>
    </row>
    <row r="99" spans="1:30" ht="56.25" x14ac:dyDescent="0.2">
      <c r="A99" s="137" t="s">
        <v>149</v>
      </c>
      <c r="B99" s="138" t="s">
        <v>157</v>
      </c>
      <c r="C99" s="6" t="s">
        <v>430</v>
      </c>
      <c r="D99" s="256" t="s">
        <v>495</v>
      </c>
      <c r="E99" s="31" t="s">
        <v>253</v>
      </c>
      <c r="F99" s="31">
        <v>15</v>
      </c>
      <c r="G99" s="286">
        <v>46200000</v>
      </c>
      <c r="H99" s="31" t="s">
        <v>253</v>
      </c>
      <c r="I99" s="31">
        <v>0</v>
      </c>
      <c r="J99" s="33">
        <v>0</v>
      </c>
      <c r="K99" s="147">
        <v>1</v>
      </c>
      <c r="L99" s="4">
        <v>9000000</v>
      </c>
      <c r="M99" s="31">
        <v>0</v>
      </c>
      <c r="N99" s="149">
        <v>0</v>
      </c>
      <c r="O99" s="31">
        <v>0</v>
      </c>
      <c r="P99" s="149">
        <v>0</v>
      </c>
      <c r="Q99" s="31">
        <v>0</v>
      </c>
      <c r="R99" s="149">
        <v>0</v>
      </c>
      <c r="S99" s="31">
        <v>0</v>
      </c>
      <c r="T99" s="149">
        <v>0</v>
      </c>
      <c r="U99" s="31">
        <f t="shared" si="53"/>
        <v>0</v>
      </c>
      <c r="V99" s="150">
        <f t="shared" si="49"/>
        <v>0</v>
      </c>
      <c r="W99" s="147">
        <v>0</v>
      </c>
      <c r="X99" s="147">
        <v>0</v>
      </c>
      <c r="Y99" s="147">
        <f t="shared" si="54"/>
        <v>0</v>
      </c>
      <c r="Z99" s="60">
        <f t="shared" si="54"/>
        <v>0</v>
      </c>
      <c r="AA99" s="144">
        <f t="shared" si="48"/>
        <v>0</v>
      </c>
      <c r="AB99" s="145">
        <f t="shared" si="48"/>
        <v>0</v>
      </c>
      <c r="AC99" s="145" t="s">
        <v>697</v>
      </c>
      <c r="AD99" s="147"/>
    </row>
    <row r="100" spans="1:30" ht="56.25" x14ac:dyDescent="0.2">
      <c r="A100" s="137" t="s">
        <v>150</v>
      </c>
      <c r="B100" s="138" t="s">
        <v>159</v>
      </c>
      <c r="C100" s="6" t="s">
        <v>158</v>
      </c>
      <c r="D100" s="45" t="s">
        <v>496</v>
      </c>
      <c r="E100" s="3" t="s">
        <v>18</v>
      </c>
      <c r="F100" s="3">
        <v>2</v>
      </c>
      <c r="G100" s="281">
        <v>46199800</v>
      </c>
      <c r="H100" s="3" t="s">
        <v>18</v>
      </c>
      <c r="I100" s="3">
        <v>0</v>
      </c>
      <c r="J100" s="44">
        <v>0</v>
      </c>
      <c r="K100" s="147">
        <v>1</v>
      </c>
      <c r="L100" s="4">
        <v>8999800</v>
      </c>
      <c r="M100" s="3">
        <v>0</v>
      </c>
      <c r="N100" s="149">
        <v>0</v>
      </c>
      <c r="O100" s="3">
        <v>0</v>
      </c>
      <c r="P100" s="149">
        <v>0</v>
      </c>
      <c r="Q100" s="3">
        <v>0</v>
      </c>
      <c r="R100" s="149">
        <v>0</v>
      </c>
      <c r="S100" s="3">
        <v>0</v>
      </c>
      <c r="T100" s="149">
        <v>0</v>
      </c>
      <c r="U100" s="31">
        <f t="shared" si="53"/>
        <v>0</v>
      </c>
      <c r="V100" s="150">
        <f t="shared" si="49"/>
        <v>0</v>
      </c>
      <c r="W100" s="147">
        <v>0</v>
      </c>
      <c r="X100" s="147">
        <v>0</v>
      </c>
      <c r="Y100" s="147">
        <f t="shared" si="54"/>
        <v>0</v>
      </c>
      <c r="Z100" s="60">
        <f t="shared" si="54"/>
        <v>0</v>
      </c>
      <c r="AA100" s="144">
        <f t="shared" si="48"/>
        <v>0</v>
      </c>
      <c r="AB100" s="145">
        <f t="shared" si="48"/>
        <v>0</v>
      </c>
      <c r="AC100" s="145" t="s">
        <v>697</v>
      </c>
      <c r="AD100" s="147"/>
    </row>
    <row r="101" spans="1:30" x14ac:dyDescent="0.2">
      <c r="A101" s="646" t="s">
        <v>699</v>
      </c>
      <c r="B101" s="646"/>
      <c r="C101" s="646"/>
      <c r="D101" s="646"/>
      <c r="E101" s="646"/>
      <c r="F101" s="646"/>
      <c r="G101" s="646"/>
      <c r="H101" s="646"/>
      <c r="I101" s="646"/>
      <c r="J101" s="646"/>
      <c r="K101" s="646"/>
      <c r="L101" s="646"/>
      <c r="M101" s="646"/>
      <c r="N101" s="646"/>
      <c r="O101" s="646"/>
      <c r="P101" s="646"/>
      <c r="Q101" s="646"/>
      <c r="R101" s="646"/>
      <c r="S101" s="646"/>
      <c r="T101" s="646"/>
      <c r="U101" s="646"/>
      <c r="V101" s="646"/>
      <c r="W101" s="151">
        <f>AVERAGE(W98:W100)</f>
        <v>0</v>
      </c>
      <c r="X101" s="151">
        <f>AVERAGE(X98:X100)</f>
        <v>0</v>
      </c>
      <c r="Y101" s="152"/>
      <c r="Z101" s="152"/>
      <c r="AA101" s="153"/>
      <c r="AB101" s="151"/>
      <c r="AC101" s="151"/>
      <c r="AD101" s="154"/>
    </row>
    <row r="102" spans="1:30" x14ac:dyDescent="0.2">
      <c r="A102" s="647" t="s">
        <v>685</v>
      </c>
      <c r="B102" s="648"/>
      <c r="C102" s="648"/>
      <c r="D102" s="648"/>
      <c r="E102" s="648"/>
      <c r="F102" s="648"/>
      <c r="G102" s="648"/>
      <c r="H102" s="648"/>
      <c r="I102" s="648"/>
      <c r="J102" s="648"/>
      <c r="K102" s="648"/>
      <c r="L102" s="648"/>
      <c r="M102" s="648"/>
      <c r="N102" s="648"/>
      <c r="O102" s="648"/>
      <c r="P102" s="648"/>
      <c r="Q102" s="648"/>
      <c r="R102" s="648"/>
      <c r="S102" s="648"/>
      <c r="T102" s="648"/>
      <c r="U102" s="648"/>
      <c r="V102" s="649"/>
      <c r="W102" s="151" t="str">
        <f t="shared" ref="W102:X102" si="55">IF(W101&lt;=50,"(SR)",IF(W101&lt;=65,"(R)",IF(W101&lt;=75,"(S)",IF(W101&lt;=90,"(T)","(ST)"))))</f>
        <v>(SR)</v>
      </c>
      <c r="X102" s="151" t="str">
        <f t="shared" si="55"/>
        <v>(SR)</v>
      </c>
      <c r="Y102" s="152"/>
      <c r="Z102" s="152"/>
      <c r="AA102" s="155"/>
      <c r="AB102" s="155"/>
      <c r="AC102" s="155"/>
      <c r="AD102" s="154"/>
    </row>
    <row r="103" spans="1:30" x14ac:dyDescent="0.2">
      <c r="A103" s="660" t="s">
        <v>700</v>
      </c>
      <c r="B103" s="660"/>
      <c r="C103" s="660"/>
      <c r="D103" s="660"/>
      <c r="E103" s="660"/>
      <c r="F103" s="660"/>
      <c r="G103" s="660"/>
      <c r="H103" s="660"/>
      <c r="I103" s="660"/>
      <c r="J103" s="660"/>
      <c r="K103" s="660"/>
      <c r="L103" s="660"/>
      <c r="M103" s="660"/>
      <c r="N103" s="660"/>
      <c r="O103" s="660"/>
      <c r="P103" s="660"/>
      <c r="Q103" s="660"/>
      <c r="R103" s="660"/>
      <c r="S103" s="660"/>
      <c r="T103" s="660"/>
      <c r="U103" s="660"/>
      <c r="V103" s="660"/>
      <c r="W103" s="183">
        <f>AVERAGE(W85+W92)/2</f>
        <v>63</v>
      </c>
      <c r="X103" s="183">
        <f>AVERAGE(X85+X92)/2</f>
        <v>43.769811893617394</v>
      </c>
      <c r="Y103" s="184"/>
      <c r="Z103" s="184"/>
      <c r="AA103" s="185"/>
      <c r="AB103" s="183"/>
      <c r="AC103" s="183"/>
      <c r="AD103" s="186"/>
    </row>
    <row r="104" spans="1:30" x14ac:dyDescent="0.2">
      <c r="A104" s="661" t="s">
        <v>685</v>
      </c>
      <c r="B104" s="662"/>
      <c r="C104" s="662"/>
      <c r="D104" s="662"/>
      <c r="E104" s="662"/>
      <c r="F104" s="662"/>
      <c r="G104" s="662"/>
      <c r="H104" s="662"/>
      <c r="I104" s="662"/>
      <c r="J104" s="662"/>
      <c r="K104" s="662"/>
      <c r="L104" s="662"/>
      <c r="M104" s="662"/>
      <c r="N104" s="662"/>
      <c r="O104" s="662"/>
      <c r="P104" s="662"/>
      <c r="Q104" s="662"/>
      <c r="R104" s="662"/>
      <c r="S104" s="662"/>
      <c r="T104" s="662"/>
      <c r="U104" s="662"/>
      <c r="V104" s="663"/>
      <c r="W104" s="183" t="str">
        <f t="shared" ref="W104:X104" si="56">IF(W103&lt;=50,"(SR)",IF(W103&lt;=65,"(R)",IF(W103&lt;=75,"(S)",IF(W103&lt;=90,"(T)","(ST)"))))</f>
        <v>(R)</v>
      </c>
      <c r="X104" s="183" t="str">
        <f t="shared" si="56"/>
        <v>(SR)</v>
      </c>
      <c r="Y104" s="184"/>
      <c r="Z104" s="184"/>
      <c r="AA104" s="187"/>
      <c r="AB104" s="187"/>
      <c r="AC104" s="187"/>
      <c r="AD104" s="186"/>
    </row>
    <row r="105" spans="1:30" ht="45" x14ac:dyDescent="0.2">
      <c r="A105" s="132" t="s">
        <v>5</v>
      </c>
      <c r="B105" s="117" t="s">
        <v>152</v>
      </c>
      <c r="C105" s="15" t="s">
        <v>151</v>
      </c>
      <c r="D105" s="1" t="s">
        <v>160</v>
      </c>
      <c r="E105" s="46" t="s">
        <v>10</v>
      </c>
      <c r="F105" s="47">
        <v>90</v>
      </c>
      <c r="G105" s="351">
        <f>SUM(G106+G111+G116)</f>
        <v>517733458</v>
      </c>
      <c r="H105" s="46" t="s">
        <v>10</v>
      </c>
      <c r="I105" s="47">
        <v>0</v>
      </c>
      <c r="J105" s="312">
        <f>SUM(J106+J111+J116)</f>
        <v>17400000</v>
      </c>
      <c r="K105" s="136">
        <v>84</v>
      </c>
      <c r="L105" s="66">
        <f>SUM(L106+L111+L116)</f>
        <v>437792549</v>
      </c>
      <c r="M105" s="330">
        <v>3</v>
      </c>
      <c r="N105" s="312">
        <f>SUM(N106+N111+N116)</f>
        <v>522000</v>
      </c>
      <c r="O105" s="48">
        <v>11</v>
      </c>
      <c r="P105" s="196">
        <f>SUM(P106+P111+P116)</f>
        <v>1613000</v>
      </c>
      <c r="Q105" s="48">
        <v>0</v>
      </c>
      <c r="R105" s="196">
        <f>SUM(R106+R111+R116)</f>
        <v>0</v>
      </c>
      <c r="S105" s="48">
        <v>0</v>
      </c>
      <c r="T105" s="196">
        <f>SUM(T106+T111+T116)</f>
        <v>0</v>
      </c>
      <c r="U105" s="172">
        <f>M105+O105+Q105+S105</f>
        <v>14</v>
      </c>
      <c r="V105" s="127">
        <f t="shared" si="49"/>
        <v>2135000</v>
      </c>
      <c r="W105" s="159">
        <v>0</v>
      </c>
      <c r="X105" s="159">
        <v>0</v>
      </c>
      <c r="Y105" s="174">
        <f t="shared" ref="Y105:Z120" si="57">I105+U105</f>
        <v>14</v>
      </c>
      <c r="Z105" s="126">
        <f>SUM(Z106+Z111+Z116)</f>
        <v>19535000</v>
      </c>
      <c r="AA105" s="159">
        <f>Y105/F105*100</f>
        <v>15.555555555555555</v>
      </c>
      <c r="AB105" s="129">
        <f t="shared" ref="AA105:AB120" si="58">Z105/G105*100</f>
        <v>3.773177046633907</v>
      </c>
      <c r="AC105" s="145" t="s">
        <v>697</v>
      </c>
      <c r="AD105" s="118"/>
    </row>
    <row r="106" spans="1:30" ht="45" x14ac:dyDescent="0.2">
      <c r="A106" s="132" t="s">
        <v>161</v>
      </c>
      <c r="B106" s="117" t="s">
        <v>166</v>
      </c>
      <c r="C106" s="1" t="s">
        <v>165</v>
      </c>
      <c r="D106" s="49" t="s">
        <v>164</v>
      </c>
      <c r="E106" s="48" t="s">
        <v>500</v>
      </c>
      <c r="F106" s="48">
        <v>7</v>
      </c>
      <c r="G106" s="288">
        <f>SUM(G107:G108)</f>
        <v>129522513</v>
      </c>
      <c r="H106" s="48" t="s">
        <v>500</v>
      </c>
      <c r="I106" s="48">
        <v>0</v>
      </c>
      <c r="J106" s="292">
        <f>SUM(J107:J108)</f>
        <v>0</v>
      </c>
      <c r="K106" s="174">
        <v>1</v>
      </c>
      <c r="L106" s="311">
        <f>SUM(L107:L108)</f>
        <v>25083575</v>
      </c>
      <c r="M106" s="48">
        <v>0</v>
      </c>
      <c r="N106" s="311">
        <f>SUM(N107:N108)</f>
        <v>0</v>
      </c>
      <c r="O106" s="48">
        <v>0</v>
      </c>
      <c r="P106" s="195">
        <f>SUM(P107:P108)</f>
        <v>0</v>
      </c>
      <c r="Q106" s="48">
        <v>0</v>
      </c>
      <c r="R106" s="195">
        <f>SUM(R107:R108)</f>
        <v>0</v>
      </c>
      <c r="S106" s="48">
        <v>0</v>
      </c>
      <c r="T106" s="195">
        <f>SUM(T107:T108)</f>
        <v>0</v>
      </c>
      <c r="U106" s="172">
        <f>M106+O106+Q106+S106</f>
        <v>0</v>
      </c>
      <c r="V106" s="150">
        <f t="shared" si="49"/>
        <v>0</v>
      </c>
      <c r="W106" s="147">
        <v>0</v>
      </c>
      <c r="X106" s="147">
        <v>0</v>
      </c>
      <c r="Y106" s="147">
        <f t="shared" si="57"/>
        <v>0</v>
      </c>
      <c r="Z106" s="60">
        <f t="shared" si="57"/>
        <v>0</v>
      </c>
      <c r="AA106" s="144">
        <f t="shared" si="58"/>
        <v>0</v>
      </c>
      <c r="AB106" s="145">
        <f t="shared" si="58"/>
        <v>0</v>
      </c>
      <c r="AC106" s="145" t="s">
        <v>697</v>
      </c>
      <c r="AD106" s="147"/>
    </row>
    <row r="107" spans="1:30" ht="67.5" x14ac:dyDescent="0.2">
      <c r="A107" s="137" t="s">
        <v>162</v>
      </c>
      <c r="B107" s="138" t="s">
        <v>167</v>
      </c>
      <c r="C107" s="6" t="s">
        <v>431</v>
      </c>
      <c r="D107" s="6" t="s">
        <v>498</v>
      </c>
      <c r="E107" s="31" t="s">
        <v>18</v>
      </c>
      <c r="F107" s="31">
        <v>7</v>
      </c>
      <c r="G107" s="286">
        <v>64761264</v>
      </c>
      <c r="H107" s="31" t="s">
        <v>18</v>
      </c>
      <c r="I107" s="31">
        <v>0</v>
      </c>
      <c r="J107" s="33">
        <v>0</v>
      </c>
      <c r="K107" s="147">
        <v>1</v>
      </c>
      <c r="L107" s="310">
        <v>12541795</v>
      </c>
      <c r="M107" s="31">
        <v>0</v>
      </c>
      <c r="N107" s="324">
        <v>0</v>
      </c>
      <c r="O107" s="31">
        <v>0</v>
      </c>
      <c r="P107" s="149">
        <v>0</v>
      </c>
      <c r="Q107" s="31">
        <v>0</v>
      </c>
      <c r="R107" s="149">
        <v>0</v>
      </c>
      <c r="S107" s="31">
        <v>0</v>
      </c>
      <c r="T107" s="149">
        <v>0</v>
      </c>
      <c r="U107" s="125">
        <f t="shared" ref="U107:U108" si="59">M107+O107+Q107+S107</f>
        <v>0</v>
      </c>
      <c r="V107" s="150">
        <f t="shared" si="49"/>
        <v>0</v>
      </c>
      <c r="W107" s="147">
        <v>0</v>
      </c>
      <c r="X107" s="147">
        <v>0</v>
      </c>
      <c r="Y107" s="147">
        <f t="shared" si="57"/>
        <v>0</v>
      </c>
      <c r="Z107" s="60">
        <f t="shared" si="57"/>
        <v>0</v>
      </c>
      <c r="AA107" s="144">
        <f t="shared" si="58"/>
        <v>0</v>
      </c>
      <c r="AB107" s="145">
        <f t="shared" si="58"/>
        <v>0</v>
      </c>
      <c r="AC107" s="145" t="s">
        <v>697</v>
      </c>
      <c r="AD107" s="147"/>
    </row>
    <row r="108" spans="1:30" ht="67.5" x14ac:dyDescent="0.2">
      <c r="A108" s="137" t="s">
        <v>163</v>
      </c>
      <c r="B108" s="138" t="s">
        <v>169</v>
      </c>
      <c r="C108" s="6" t="s">
        <v>168</v>
      </c>
      <c r="D108" s="20" t="s">
        <v>499</v>
      </c>
      <c r="E108" s="51" t="s">
        <v>490</v>
      </c>
      <c r="F108" s="51">
        <v>13</v>
      </c>
      <c r="G108" s="290">
        <v>64761249</v>
      </c>
      <c r="H108" s="51" t="s">
        <v>490</v>
      </c>
      <c r="I108" s="51">
        <v>0</v>
      </c>
      <c r="J108" s="53">
        <v>0</v>
      </c>
      <c r="K108" s="147">
        <v>1</v>
      </c>
      <c r="L108" s="310">
        <v>12541780</v>
      </c>
      <c r="M108" s="51">
        <v>0</v>
      </c>
      <c r="N108" s="149">
        <v>0</v>
      </c>
      <c r="O108" s="51">
        <v>0</v>
      </c>
      <c r="P108" s="149">
        <v>0</v>
      </c>
      <c r="Q108" s="51">
        <v>0</v>
      </c>
      <c r="R108" s="149">
        <v>0</v>
      </c>
      <c r="S108" s="51">
        <v>0</v>
      </c>
      <c r="T108" s="149">
        <v>0</v>
      </c>
      <c r="U108" s="125">
        <f t="shared" si="59"/>
        <v>0</v>
      </c>
      <c r="V108" s="150">
        <f t="shared" si="49"/>
        <v>0</v>
      </c>
      <c r="W108" s="147">
        <v>0</v>
      </c>
      <c r="X108" s="147">
        <v>0</v>
      </c>
      <c r="Y108" s="147">
        <f t="shared" si="57"/>
        <v>0</v>
      </c>
      <c r="Z108" s="60">
        <f t="shared" si="57"/>
        <v>0</v>
      </c>
      <c r="AA108" s="144">
        <f t="shared" si="58"/>
        <v>0</v>
      </c>
      <c r="AB108" s="145">
        <f t="shared" si="58"/>
        <v>0</v>
      </c>
      <c r="AC108" s="145" t="s">
        <v>697</v>
      </c>
      <c r="AD108" s="147"/>
    </row>
    <row r="109" spans="1:30" x14ac:dyDescent="0.2">
      <c r="A109" s="646" t="s">
        <v>699</v>
      </c>
      <c r="B109" s="646"/>
      <c r="C109" s="646"/>
      <c r="D109" s="646"/>
      <c r="E109" s="646"/>
      <c r="F109" s="646"/>
      <c r="G109" s="646"/>
      <c r="H109" s="646"/>
      <c r="I109" s="646"/>
      <c r="J109" s="646"/>
      <c r="K109" s="646"/>
      <c r="L109" s="646"/>
      <c r="M109" s="646"/>
      <c r="N109" s="646"/>
      <c r="O109" s="646"/>
      <c r="P109" s="646"/>
      <c r="Q109" s="646"/>
      <c r="R109" s="646"/>
      <c r="S109" s="646"/>
      <c r="T109" s="646"/>
      <c r="U109" s="646"/>
      <c r="V109" s="646"/>
      <c r="W109" s="151">
        <f>AVERAGE(W107:W108)</f>
        <v>0</v>
      </c>
      <c r="X109" s="151">
        <f>AVERAGE(X107:X108)</f>
        <v>0</v>
      </c>
      <c r="Y109" s="152"/>
      <c r="Z109" s="152"/>
      <c r="AA109" s="153"/>
      <c r="AB109" s="151"/>
      <c r="AC109" s="151"/>
      <c r="AD109" s="154"/>
    </row>
    <row r="110" spans="1:30" x14ac:dyDescent="0.2">
      <c r="A110" s="647" t="s">
        <v>685</v>
      </c>
      <c r="B110" s="648"/>
      <c r="C110" s="648"/>
      <c r="D110" s="648"/>
      <c r="E110" s="648"/>
      <c r="F110" s="648"/>
      <c r="G110" s="648"/>
      <c r="H110" s="648"/>
      <c r="I110" s="648"/>
      <c r="J110" s="648"/>
      <c r="K110" s="648"/>
      <c r="L110" s="648"/>
      <c r="M110" s="648"/>
      <c r="N110" s="648"/>
      <c r="O110" s="648"/>
      <c r="P110" s="648"/>
      <c r="Q110" s="648"/>
      <c r="R110" s="648"/>
      <c r="S110" s="648"/>
      <c r="T110" s="648"/>
      <c r="U110" s="648"/>
      <c r="V110" s="649"/>
      <c r="W110" s="151" t="str">
        <f t="shared" ref="W110:X110" si="60">IF(W109&lt;=50,"(SR)",IF(W109&lt;=65,"(R)",IF(W109&lt;=75,"(S)",IF(W109&lt;=90,"(T)","(ST)"))))</f>
        <v>(SR)</v>
      </c>
      <c r="X110" s="151" t="str">
        <f t="shared" si="60"/>
        <v>(SR)</v>
      </c>
      <c r="Y110" s="152"/>
      <c r="Z110" s="152"/>
      <c r="AA110" s="155"/>
      <c r="AB110" s="155"/>
      <c r="AC110" s="155"/>
      <c r="AD110" s="154"/>
    </row>
    <row r="111" spans="1:30" ht="67.5" x14ac:dyDescent="0.2">
      <c r="A111" s="132" t="s">
        <v>170</v>
      </c>
      <c r="B111" s="117" t="s">
        <v>175</v>
      </c>
      <c r="C111" s="1" t="s">
        <v>174</v>
      </c>
      <c r="D111" s="1" t="s">
        <v>171</v>
      </c>
      <c r="E111" s="16" t="s">
        <v>502</v>
      </c>
      <c r="F111" s="16">
        <v>13</v>
      </c>
      <c r="G111" s="351">
        <f>SUM(G112:G113)</f>
        <v>129165881</v>
      </c>
      <c r="H111" s="16" t="s">
        <v>502</v>
      </c>
      <c r="I111" s="16">
        <v>2</v>
      </c>
      <c r="J111" s="121">
        <f>SUM(J112:J113)</f>
        <v>17400000</v>
      </c>
      <c r="K111" s="136">
        <v>2</v>
      </c>
      <c r="L111" s="312">
        <f>SUM(L112:L113)</f>
        <v>362541770</v>
      </c>
      <c r="M111" s="48">
        <v>1</v>
      </c>
      <c r="N111" s="121">
        <f>SUM(N112:N113)</f>
        <v>522000</v>
      </c>
      <c r="O111" s="48">
        <v>1</v>
      </c>
      <c r="P111" s="126">
        <f>SUM(P112:P113)</f>
        <v>1613000</v>
      </c>
      <c r="Q111" s="48">
        <v>0</v>
      </c>
      <c r="R111" s="126">
        <f>SUM(R112:R113)</f>
        <v>0</v>
      </c>
      <c r="S111" s="48">
        <v>0</v>
      </c>
      <c r="T111" s="126">
        <f>SUM(T112:T113)</f>
        <v>0</v>
      </c>
      <c r="U111" s="172">
        <f>M111+O111+Q111+S111</f>
        <v>2</v>
      </c>
      <c r="V111" s="127">
        <f t="shared" si="49"/>
        <v>2135000</v>
      </c>
      <c r="W111" s="159">
        <v>0</v>
      </c>
      <c r="X111" s="159">
        <v>0</v>
      </c>
      <c r="Y111" s="174">
        <f t="shared" ref="Y111:Y120" si="61">I111+U111</f>
        <v>4</v>
      </c>
      <c r="Z111" s="126">
        <f>SUM(Z112:Z113)</f>
        <v>19535000</v>
      </c>
      <c r="AA111" s="159">
        <f t="shared" si="58"/>
        <v>30.76923076923077</v>
      </c>
      <c r="AB111" s="129">
        <f t="shared" si="58"/>
        <v>15.123962960466317</v>
      </c>
      <c r="AC111" s="145" t="s">
        <v>697</v>
      </c>
      <c r="AD111" s="118"/>
    </row>
    <row r="112" spans="1:30" ht="56.25" x14ac:dyDescent="0.2">
      <c r="A112" s="137" t="s">
        <v>172</v>
      </c>
      <c r="B112" s="138" t="s">
        <v>176</v>
      </c>
      <c r="C112" s="20" t="s">
        <v>428</v>
      </c>
      <c r="D112" s="14" t="s">
        <v>644</v>
      </c>
      <c r="E112" s="7" t="s">
        <v>253</v>
      </c>
      <c r="F112" s="7">
        <v>15</v>
      </c>
      <c r="G112" s="352">
        <v>39800000</v>
      </c>
      <c r="H112" s="7" t="s">
        <v>253</v>
      </c>
      <c r="I112" s="7">
        <v>2</v>
      </c>
      <c r="J112" s="8">
        <v>17400000</v>
      </c>
      <c r="K112" s="139">
        <v>2</v>
      </c>
      <c r="L112" s="168">
        <v>349999930</v>
      </c>
      <c r="M112" s="139">
        <v>0</v>
      </c>
      <c r="N112" s="324">
        <v>0</v>
      </c>
      <c r="O112" s="139">
        <v>0</v>
      </c>
      <c r="P112" s="149">
        <v>0</v>
      </c>
      <c r="Q112" s="139">
        <v>0</v>
      </c>
      <c r="R112" s="149">
        <v>0</v>
      </c>
      <c r="S112" s="139">
        <v>0</v>
      </c>
      <c r="T112" s="149">
        <v>0</v>
      </c>
      <c r="U112" s="125">
        <f t="shared" ref="U112:U113" si="62">M112+O112+Q112+S112</f>
        <v>0</v>
      </c>
      <c r="V112" s="150">
        <f t="shared" si="49"/>
        <v>0</v>
      </c>
      <c r="W112" s="147">
        <v>0</v>
      </c>
      <c r="X112" s="147">
        <v>0</v>
      </c>
      <c r="Y112" s="147">
        <f t="shared" si="57"/>
        <v>2</v>
      </c>
      <c r="Z112" s="60">
        <f>J112+V112</f>
        <v>17400000</v>
      </c>
      <c r="AA112" s="144">
        <f t="shared" si="58"/>
        <v>13.333333333333334</v>
      </c>
      <c r="AB112" s="145">
        <f t="shared" si="58"/>
        <v>43.718592964824118</v>
      </c>
      <c r="AC112" s="145" t="s">
        <v>697</v>
      </c>
      <c r="AD112" s="118"/>
    </row>
    <row r="113" spans="1:30" ht="56.25" x14ac:dyDescent="0.2">
      <c r="A113" s="137" t="s">
        <v>173</v>
      </c>
      <c r="B113" s="138" t="s">
        <v>178</v>
      </c>
      <c r="C113" s="6" t="s">
        <v>177</v>
      </c>
      <c r="D113" s="55" t="s">
        <v>501</v>
      </c>
      <c r="E113" s="3" t="s">
        <v>503</v>
      </c>
      <c r="F113" s="3">
        <v>15</v>
      </c>
      <c r="G113" s="355">
        <v>89365881</v>
      </c>
      <c r="H113" s="3" t="s">
        <v>503</v>
      </c>
      <c r="I113" s="3">
        <v>0</v>
      </c>
      <c r="J113" s="44">
        <v>0</v>
      </c>
      <c r="K113" s="147">
        <v>2</v>
      </c>
      <c r="L113" s="308">
        <v>12541840</v>
      </c>
      <c r="M113" s="139">
        <v>1</v>
      </c>
      <c r="N113" s="324">
        <v>522000</v>
      </c>
      <c r="O113" s="139">
        <v>1</v>
      </c>
      <c r="P113" s="378">
        <v>1613000</v>
      </c>
      <c r="Q113" s="139">
        <v>0</v>
      </c>
      <c r="R113" s="149">
        <v>0</v>
      </c>
      <c r="S113" s="139">
        <v>0</v>
      </c>
      <c r="T113" s="149">
        <v>0</v>
      </c>
      <c r="U113" s="125">
        <f t="shared" si="62"/>
        <v>2</v>
      </c>
      <c r="V113" s="150">
        <f t="shared" si="49"/>
        <v>2135000</v>
      </c>
      <c r="W113" s="147">
        <v>0</v>
      </c>
      <c r="X113" s="147">
        <v>0</v>
      </c>
      <c r="Y113" s="147">
        <f t="shared" si="57"/>
        <v>2</v>
      </c>
      <c r="Z113" s="60">
        <f t="shared" si="57"/>
        <v>2135000</v>
      </c>
      <c r="AA113" s="144">
        <f t="shared" si="58"/>
        <v>13.333333333333334</v>
      </c>
      <c r="AB113" s="145">
        <f t="shared" si="58"/>
        <v>2.3890549459250563</v>
      </c>
      <c r="AC113" s="145" t="s">
        <v>697</v>
      </c>
      <c r="AD113" s="181"/>
    </row>
    <row r="114" spans="1:30" x14ac:dyDescent="0.2">
      <c r="A114" s="646" t="s">
        <v>699</v>
      </c>
      <c r="B114" s="646"/>
      <c r="C114" s="646"/>
      <c r="D114" s="646"/>
      <c r="E114" s="646"/>
      <c r="F114" s="646"/>
      <c r="G114" s="646"/>
      <c r="H114" s="646"/>
      <c r="I114" s="646"/>
      <c r="J114" s="646"/>
      <c r="K114" s="646"/>
      <c r="L114" s="646"/>
      <c r="M114" s="646"/>
      <c r="N114" s="646"/>
      <c r="O114" s="646"/>
      <c r="P114" s="646"/>
      <c r="Q114" s="646"/>
      <c r="R114" s="646"/>
      <c r="S114" s="646"/>
      <c r="T114" s="646"/>
      <c r="U114" s="646"/>
      <c r="V114" s="646"/>
      <c r="W114" s="151">
        <f>AVERAGE(W112:W113)</f>
        <v>0</v>
      </c>
      <c r="X114" s="151">
        <f>AVERAGE(X112:X113)</f>
        <v>0</v>
      </c>
      <c r="Y114" s="152"/>
      <c r="Z114" s="152"/>
      <c r="AA114" s="153"/>
      <c r="AB114" s="151"/>
      <c r="AC114" s="151"/>
      <c r="AD114" s="154"/>
    </row>
    <row r="115" spans="1:30" x14ac:dyDescent="0.2">
      <c r="A115" s="647" t="s">
        <v>685</v>
      </c>
      <c r="B115" s="648"/>
      <c r="C115" s="648"/>
      <c r="D115" s="648"/>
      <c r="E115" s="648"/>
      <c r="F115" s="648"/>
      <c r="G115" s="648"/>
      <c r="H115" s="648"/>
      <c r="I115" s="648"/>
      <c r="J115" s="648"/>
      <c r="K115" s="648"/>
      <c r="L115" s="648"/>
      <c r="M115" s="648"/>
      <c r="N115" s="648"/>
      <c r="O115" s="648"/>
      <c r="P115" s="648"/>
      <c r="Q115" s="648"/>
      <c r="R115" s="648"/>
      <c r="S115" s="648"/>
      <c r="T115" s="648"/>
      <c r="U115" s="648"/>
      <c r="V115" s="649"/>
      <c r="W115" s="151" t="str">
        <f t="shared" ref="W115:X115" si="63">IF(W114&lt;=50,"(SR)",IF(W114&lt;=65,"(R)",IF(W114&lt;=75,"(S)",IF(W114&lt;=90,"(T)","(ST)"))))</f>
        <v>(SR)</v>
      </c>
      <c r="X115" s="151" t="str">
        <f t="shared" si="63"/>
        <v>(SR)</v>
      </c>
      <c r="Y115" s="152"/>
      <c r="Z115" s="152"/>
      <c r="AA115" s="155"/>
      <c r="AB115" s="155"/>
      <c r="AC115" s="155"/>
      <c r="AD115" s="154"/>
    </row>
    <row r="116" spans="1:30" ht="67.5" x14ac:dyDescent="0.2">
      <c r="A116" s="132" t="s">
        <v>179</v>
      </c>
      <c r="B116" s="117" t="s">
        <v>185</v>
      </c>
      <c r="C116" s="1" t="s">
        <v>184</v>
      </c>
      <c r="D116" s="15" t="s">
        <v>193</v>
      </c>
      <c r="E116" s="16" t="s">
        <v>497</v>
      </c>
      <c r="F116" s="16">
        <v>1</v>
      </c>
      <c r="G116" s="288">
        <f>SUM(G117:G120)</f>
        <v>259045064</v>
      </c>
      <c r="H116" s="16" t="s">
        <v>497</v>
      </c>
      <c r="I116" s="16">
        <v>0</v>
      </c>
      <c r="J116" s="292">
        <f>SUM(J117:J120)</f>
        <v>0</v>
      </c>
      <c r="K116" s="174">
        <v>1</v>
      </c>
      <c r="L116" s="195">
        <f>SUM(L117:L120)</f>
        <v>50167204</v>
      </c>
      <c r="M116" s="16">
        <v>0</v>
      </c>
      <c r="N116" s="195">
        <f>SUM(N117:N120)</f>
        <v>0</v>
      </c>
      <c r="O116" s="16">
        <v>0</v>
      </c>
      <c r="P116" s="195">
        <f>SUM(P117:P120)</f>
        <v>0</v>
      </c>
      <c r="Q116" s="16">
        <v>0</v>
      </c>
      <c r="R116" s="195">
        <f>SUM(R117:R120)</f>
        <v>0</v>
      </c>
      <c r="S116" s="16">
        <v>0</v>
      </c>
      <c r="T116" s="195">
        <f>SUM(T117:T120)</f>
        <v>0</v>
      </c>
      <c r="U116" s="172">
        <f>M116+O116+Q116+S116</f>
        <v>0</v>
      </c>
      <c r="V116" s="127">
        <f t="shared" si="49"/>
        <v>0</v>
      </c>
      <c r="W116" s="174">
        <v>0</v>
      </c>
      <c r="X116" s="174">
        <v>0</v>
      </c>
      <c r="Y116" s="174">
        <f t="shared" si="61"/>
        <v>0</v>
      </c>
      <c r="Z116" s="67">
        <f t="shared" si="57"/>
        <v>0</v>
      </c>
      <c r="AA116" s="159">
        <f t="shared" si="58"/>
        <v>0</v>
      </c>
      <c r="AB116" s="129">
        <f t="shared" si="58"/>
        <v>0</v>
      </c>
      <c r="AC116" s="145" t="s">
        <v>697</v>
      </c>
      <c r="AD116" s="147"/>
    </row>
    <row r="117" spans="1:30" ht="67.5" x14ac:dyDescent="0.2">
      <c r="A117" s="137" t="s">
        <v>180</v>
      </c>
      <c r="B117" s="138" t="s">
        <v>187</v>
      </c>
      <c r="C117" s="6" t="s">
        <v>186</v>
      </c>
      <c r="D117" s="20" t="s">
        <v>504</v>
      </c>
      <c r="E117" s="7" t="s">
        <v>446</v>
      </c>
      <c r="F117" s="7">
        <v>5</v>
      </c>
      <c r="G117" s="282">
        <v>64761065</v>
      </c>
      <c r="H117" s="7" t="s">
        <v>446</v>
      </c>
      <c r="I117" s="7">
        <v>0</v>
      </c>
      <c r="J117" s="13">
        <v>0</v>
      </c>
      <c r="K117" s="147">
        <v>1</v>
      </c>
      <c r="L117" s="308">
        <v>12541600</v>
      </c>
      <c r="M117" s="7">
        <v>0</v>
      </c>
      <c r="N117" s="149">
        <v>0</v>
      </c>
      <c r="O117" s="7">
        <v>0</v>
      </c>
      <c r="P117" s="149">
        <v>0</v>
      </c>
      <c r="Q117" s="7">
        <v>0</v>
      </c>
      <c r="R117" s="149">
        <v>0</v>
      </c>
      <c r="S117" s="7">
        <v>0</v>
      </c>
      <c r="T117" s="149">
        <v>0</v>
      </c>
      <c r="U117" s="125">
        <f t="shared" ref="U117:U120" si="64">M117+O117+Q117+S117</f>
        <v>0</v>
      </c>
      <c r="V117" s="150">
        <f t="shared" si="49"/>
        <v>0</v>
      </c>
      <c r="W117" s="147">
        <v>0</v>
      </c>
      <c r="X117" s="147">
        <v>0</v>
      </c>
      <c r="Y117" s="147">
        <f t="shared" si="61"/>
        <v>0</v>
      </c>
      <c r="Z117" s="60">
        <f t="shared" si="57"/>
        <v>0</v>
      </c>
      <c r="AA117" s="144">
        <f t="shared" si="58"/>
        <v>0</v>
      </c>
      <c r="AB117" s="145">
        <f t="shared" si="58"/>
        <v>0</v>
      </c>
      <c r="AC117" s="145" t="s">
        <v>697</v>
      </c>
      <c r="AD117" s="181"/>
    </row>
    <row r="118" spans="1:30" ht="67.5" x14ac:dyDescent="0.2">
      <c r="A118" s="137" t="s">
        <v>181</v>
      </c>
      <c r="B118" s="138" t="s">
        <v>189</v>
      </c>
      <c r="C118" s="6" t="s">
        <v>188</v>
      </c>
      <c r="D118" s="20" t="s">
        <v>505</v>
      </c>
      <c r="E118" s="7" t="s">
        <v>253</v>
      </c>
      <c r="F118" s="7">
        <v>7</v>
      </c>
      <c r="G118" s="282">
        <v>64761333</v>
      </c>
      <c r="H118" s="7" t="s">
        <v>253</v>
      </c>
      <c r="I118" s="7">
        <v>0</v>
      </c>
      <c r="J118" s="13">
        <v>0</v>
      </c>
      <c r="K118" s="147">
        <v>1</v>
      </c>
      <c r="L118" s="308">
        <v>12541868</v>
      </c>
      <c r="M118" s="7">
        <v>0</v>
      </c>
      <c r="N118" s="149">
        <v>0</v>
      </c>
      <c r="O118" s="7">
        <v>0</v>
      </c>
      <c r="P118" s="149">
        <v>0</v>
      </c>
      <c r="Q118" s="7">
        <v>0</v>
      </c>
      <c r="R118" s="149">
        <v>0</v>
      </c>
      <c r="S118" s="7">
        <v>0</v>
      </c>
      <c r="T118" s="149">
        <v>0</v>
      </c>
      <c r="U118" s="125">
        <f t="shared" si="64"/>
        <v>0</v>
      </c>
      <c r="V118" s="150">
        <f t="shared" si="49"/>
        <v>0</v>
      </c>
      <c r="W118" s="147">
        <v>0</v>
      </c>
      <c r="X118" s="147">
        <v>0</v>
      </c>
      <c r="Y118" s="147">
        <f t="shared" si="61"/>
        <v>0</v>
      </c>
      <c r="Z118" s="60">
        <f t="shared" si="57"/>
        <v>0</v>
      </c>
      <c r="AA118" s="144">
        <f t="shared" si="58"/>
        <v>0</v>
      </c>
      <c r="AB118" s="145">
        <f t="shared" si="58"/>
        <v>0</v>
      </c>
      <c r="AC118" s="145" t="s">
        <v>697</v>
      </c>
      <c r="AD118" s="181"/>
    </row>
    <row r="119" spans="1:30" ht="56.25" x14ac:dyDescent="0.2">
      <c r="A119" s="137" t="s">
        <v>182</v>
      </c>
      <c r="B119" s="138" t="s">
        <v>190</v>
      </c>
      <c r="C119" s="6" t="s">
        <v>432</v>
      </c>
      <c r="D119" s="20" t="s">
        <v>506</v>
      </c>
      <c r="E119" s="7" t="s">
        <v>253</v>
      </c>
      <c r="F119" s="7">
        <v>20</v>
      </c>
      <c r="G119" s="282">
        <v>64761333</v>
      </c>
      <c r="H119" s="7" t="s">
        <v>253</v>
      </c>
      <c r="I119" s="7">
        <v>0</v>
      </c>
      <c r="J119" s="13">
        <v>0</v>
      </c>
      <c r="K119" s="147">
        <v>4</v>
      </c>
      <c r="L119" s="308">
        <v>12541868</v>
      </c>
      <c r="M119" s="7">
        <v>0</v>
      </c>
      <c r="N119" s="149">
        <v>0</v>
      </c>
      <c r="O119" s="7">
        <v>0</v>
      </c>
      <c r="P119" s="149">
        <v>0</v>
      </c>
      <c r="Q119" s="7">
        <v>0</v>
      </c>
      <c r="R119" s="149">
        <v>0</v>
      </c>
      <c r="S119" s="7">
        <v>0</v>
      </c>
      <c r="T119" s="149">
        <v>0</v>
      </c>
      <c r="U119" s="125">
        <f t="shared" si="64"/>
        <v>0</v>
      </c>
      <c r="V119" s="150">
        <f t="shared" si="49"/>
        <v>0</v>
      </c>
      <c r="W119" s="147">
        <v>0</v>
      </c>
      <c r="X119" s="147">
        <v>0</v>
      </c>
      <c r="Y119" s="147">
        <f t="shared" si="61"/>
        <v>0</v>
      </c>
      <c r="Z119" s="60">
        <f t="shared" si="57"/>
        <v>0</v>
      </c>
      <c r="AA119" s="144">
        <f t="shared" si="58"/>
        <v>0</v>
      </c>
      <c r="AB119" s="145">
        <f t="shared" si="58"/>
        <v>0</v>
      </c>
      <c r="AC119" s="145" t="s">
        <v>697</v>
      </c>
      <c r="AD119" s="181"/>
    </row>
    <row r="120" spans="1:30" ht="45" x14ac:dyDescent="0.2">
      <c r="A120" s="137" t="s">
        <v>183</v>
      </c>
      <c r="B120" s="138" t="s">
        <v>192</v>
      </c>
      <c r="C120" s="6" t="s">
        <v>191</v>
      </c>
      <c r="D120" s="20" t="s">
        <v>507</v>
      </c>
      <c r="E120" s="7" t="s">
        <v>18</v>
      </c>
      <c r="F120" s="7">
        <v>6</v>
      </c>
      <c r="G120" s="282">
        <v>64761333</v>
      </c>
      <c r="H120" s="7" t="s">
        <v>18</v>
      </c>
      <c r="I120" s="7">
        <v>0</v>
      </c>
      <c r="J120" s="13">
        <v>0</v>
      </c>
      <c r="K120" s="147">
        <v>1</v>
      </c>
      <c r="L120" s="308">
        <v>12541868</v>
      </c>
      <c r="M120" s="7">
        <v>0</v>
      </c>
      <c r="N120" s="149">
        <v>0</v>
      </c>
      <c r="O120" s="7">
        <v>0</v>
      </c>
      <c r="P120" s="149">
        <v>0</v>
      </c>
      <c r="Q120" s="7">
        <v>0</v>
      </c>
      <c r="R120" s="149">
        <v>0</v>
      </c>
      <c r="S120" s="7">
        <v>0</v>
      </c>
      <c r="T120" s="149">
        <v>0</v>
      </c>
      <c r="U120" s="125">
        <f t="shared" si="64"/>
        <v>0</v>
      </c>
      <c r="V120" s="150">
        <f t="shared" si="49"/>
        <v>0</v>
      </c>
      <c r="W120" s="147">
        <v>0</v>
      </c>
      <c r="X120" s="147">
        <v>0</v>
      </c>
      <c r="Y120" s="147">
        <f t="shared" si="61"/>
        <v>0</v>
      </c>
      <c r="Z120" s="60">
        <f t="shared" si="57"/>
        <v>0</v>
      </c>
      <c r="AA120" s="144">
        <f t="shared" si="58"/>
        <v>0</v>
      </c>
      <c r="AB120" s="145">
        <f t="shared" si="58"/>
        <v>0</v>
      </c>
      <c r="AC120" s="145" t="s">
        <v>697</v>
      </c>
      <c r="AD120" s="181"/>
    </row>
    <row r="121" spans="1:30" x14ac:dyDescent="0.2">
      <c r="A121" s="646" t="s">
        <v>699</v>
      </c>
      <c r="B121" s="646"/>
      <c r="C121" s="646"/>
      <c r="D121" s="646"/>
      <c r="E121" s="646"/>
      <c r="F121" s="646"/>
      <c r="G121" s="646"/>
      <c r="H121" s="646"/>
      <c r="I121" s="646"/>
      <c r="J121" s="646"/>
      <c r="K121" s="646"/>
      <c r="L121" s="646"/>
      <c r="M121" s="646"/>
      <c r="N121" s="646"/>
      <c r="O121" s="646"/>
      <c r="P121" s="646"/>
      <c r="Q121" s="646"/>
      <c r="R121" s="646"/>
      <c r="S121" s="646"/>
      <c r="T121" s="646"/>
      <c r="U121" s="646"/>
      <c r="V121" s="646"/>
      <c r="W121" s="151">
        <f>AVERAGE(W117:W120)</f>
        <v>0</v>
      </c>
      <c r="X121" s="151">
        <f>AVERAGE(X117:X120)</f>
        <v>0</v>
      </c>
      <c r="Y121" s="152"/>
      <c r="Z121" s="152"/>
      <c r="AA121" s="153"/>
      <c r="AB121" s="151"/>
      <c r="AC121" s="151"/>
      <c r="AD121" s="154"/>
    </row>
    <row r="122" spans="1:30" x14ac:dyDescent="0.2">
      <c r="A122" s="647" t="s">
        <v>685</v>
      </c>
      <c r="B122" s="648"/>
      <c r="C122" s="648"/>
      <c r="D122" s="648"/>
      <c r="E122" s="648"/>
      <c r="F122" s="648"/>
      <c r="G122" s="648"/>
      <c r="H122" s="648"/>
      <c r="I122" s="648"/>
      <c r="J122" s="648"/>
      <c r="K122" s="648"/>
      <c r="L122" s="648"/>
      <c r="M122" s="648"/>
      <c r="N122" s="648"/>
      <c r="O122" s="648"/>
      <c r="P122" s="648"/>
      <c r="Q122" s="648"/>
      <c r="R122" s="648"/>
      <c r="S122" s="648"/>
      <c r="T122" s="648"/>
      <c r="U122" s="648"/>
      <c r="V122" s="649"/>
      <c r="W122" s="151" t="str">
        <f t="shared" ref="W122:X122" si="65">IF(W121&lt;=50,"(SR)",IF(W121&lt;=65,"(R)",IF(W121&lt;=75,"(S)",IF(W121&lt;=90,"(T)","(ST)"))))</f>
        <v>(SR)</v>
      </c>
      <c r="X122" s="151" t="str">
        <f t="shared" si="65"/>
        <v>(SR)</v>
      </c>
      <c r="Y122" s="152"/>
      <c r="Z122" s="152"/>
      <c r="AA122" s="155"/>
      <c r="AB122" s="155"/>
      <c r="AC122" s="155"/>
      <c r="AD122" s="154"/>
    </row>
    <row r="123" spans="1:30" x14ac:dyDescent="0.2">
      <c r="A123" s="660" t="s">
        <v>700</v>
      </c>
      <c r="B123" s="660"/>
      <c r="C123" s="660"/>
      <c r="D123" s="660"/>
      <c r="E123" s="660"/>
      <c r="F123" s="660"/>
      <c r="G123" s="660"/>
      <c r="H123" s="660"/>
      <c r="I123" s="660"/>
      <c r="J123" s="660"/>
      <c r="K123" s="660"/>
      <c r="L123" s="660"/>
      <c r="M123" s="660"/>
      <c r="N123" s="660"/>
      <c r="O123" s="660"/>
      <c r="P123" s="660"/>
      <c r="Q123" s="660"/>
      <c r="R123" s="660"/>
      <c r="S123" s="660"/>
      <c r="T123" s="660"/>
      <c r="U123" s="660"/>
      <c r="V123" s="660"/>
      <c r="W123" s="183">
        <f>AVERAGE(W116,W111,W106)</f>
        <v>0</v>
      </c>
      <c r="X123" s="183">
        <f>AVERAGE(X116,X111,X106)</f>
        <v>0</v>
      </c>
      <c r="Y123" s="184"/>
      <c r="Z123" s="184"/>
      <c r="AA123" s="185"/>
      <c r="AB123" s="183"/>
      <c r="AC123" s="183"/>
      <c r="AD123" s="186"/>
    </row>
    <row r="124" spans="1:30" x14ac:dyDescent="0.2">
      <c r="A124" s="661" t="s">
        <v>685</v>
      </c>
      <c r="B124" s="662"/>
      <c r="C124" s="662"/>
      <c r="D124" s="662"/>
      <c r="E124" s="662"/>
      <c r="F124" s="662"/>
      <c r="G124" s="662"/>
      <c r="H124" s="662"/>
      <c r="I124" s="662"/>
      <c r="J124" s="662"/>
      <c r="K124" s="662"/>
      <c r="L124" s="662"/>
      <c r="M124" s="662"/>
      <c r="N124" s="662"/>
      <c r="O124" s="662"/>
      <c r="P124" s="662"/>
      <c r="Q124" s="662"/>
      <c r="R124" s="662"/>
      <c r="S124" s="662"/>
      <c r="T124" s="662"/>
      <c r="U124" s="662"/>
      <c r="V124" s="663"/>
      <c r="W124" s="183" t="str">
        <f t="shared" ref="W124:X124" si="66">IF(W123&lt;=50,"(SR)",IF(W123&lt;=65,"(R)",IF(W123&lt;=75,"(S)",IF(W123&lt;=90,"(T)","(ST)"))))</f>
        <v>(SR)</v>
      </c>
      <c r="X124" s="183" t="str">
        <f t="shared" si="66"/>
        <v>(SR)</v>
      </c>
      <c r="Y124" s="184"/>
      <c r="Z124" s="184"/>
      <c r="AA124" s="187"/>
      <c r="AB124" s="187"/>
      <c r="AC124" s="187"/>
      <c r="AD124" s="186"/>
    </row>
    <row r="125" spans="1:30" ht="33.75" x14ac:dyDescent="0.2">
      <c r="A125" s="132" t="s">
        <v>6</v>
      </c>
      <c r="B125" s="117" t="s">
        <v>196</v>
      </c>
      <c r="C125" s="1" t="s">
        <v>195</v>
      </c>
      <c r="D125" s="199" t="s">
        <v>197</v>
      </c>
      <c r="E125" s="57" t="s">
        <v>10</v>
      </c>
      <c r="F125" s="28">
        <v>100</v>
      </c>
      <c r="G125" s="351">
        <f>SUM(G126)</f>
        <v>1179776760</v>
      </c>
      <c r="H125" s="134" t="s">
        <v>10</v>
      </c>
      <c r="I125" s="28">
        <v>20</v>
      </c>
      <c r="J125" s="120">
        <f>SUM(J126)</f>
        <v>158000000</v>
      </c>
      <c r="K125" s="136">
        <v>40</v>
      </c>
      <c r="L125" s="66">
        <f>SUM(L126)</f>
        <v>236246424</v>
      </c>
      <c r="M125" s="174">
        <v>4</v>
      </c>
      <c r="N125" s="121">
        <f>SUM(N126)</f>
        <v>15000000</v>
      </c>
      <c r="O125" s="174">
        <v>3</v>
      </c>
      <c r="P125" s="68">
        <f>SUM(P126)</f>
        <v>15000000</v>
      </c>
      <c r="Q125" s="174">
        <v>0</v>
      </c>
      <c r="R125" s="68">
        <f>SUM(R126)</f>
        <v>0</v>
      </c>
      <c r="S125" s="174">
        <v>0</v>
      </c>
      <c r="T125" s="68">
        <f>SUM(T126)</f>
        <v>0</v>
      </c>
      <c r="U125" s="29">
        <f>M125+O125+Q125+S125</f>
        <v>7</v>
      </c>
      <c r="V125" s="121">
        <f t="shared" si="49"/>
        <v>30000000</v>
      </c>
      <c r="W125" s="159">
        <f>U125/K125*100</f>
        <v>17.5</v>
      </c>
      <c r="X125" s="129">
        <f t="shared" ref="X125:X126" si="67">V125/L125*100</f>
        <v>12.698604910946715</v>
      </c>
      <c r="Y125" s="174">
        <f t="shared" ref="Y125:Z136" si="68">I125+U125</f>
        <v>27</v>
      </c>
      <c r="Z125" s="120">
        <f>SUM(Z126)</f>
        <v>188000000</v>
      </c>
      <c r="AA125" s="159">
        <f t="shared" ref="AA125:AB136" si="69">Y125/F125*100</f>
        <v>27</v>
      </c>
      <c r="AB125" s="129">
        <f t="shared" si="69"/>
        <v>15.935218117027498</v>
      </c>
      <c r="AC125" s="145" t="s">
        <v>697</v>
      </c>
      <c r="AD125" s="147"/>
    </row>
    <row r="126" spans="1:30" ht="56.25" x14ac:dyDescent="0.2">
      <c r="A126" s="132" t="s">
        <v>198</v>
      </c>
      <c r="B126" s="117" t="s">
        <v>202</v>
      </c>
      <c r="C126" s="1" t="s">
        <v>201</v>
      </c>
      <c r="D126" s="26" t="s">
        <v>200</v>
      </c>
      <c r="E126" s="48" t="s">
        <v>510</v>
      </c>
      <c r="F126" s="48">
        <v>7</v>
      </c>
      <c r="G126" s="356">
        <f>SUM(G127:G128)</f>
        <v>1179776760</v>
      </c>
      <c r="H126" s="48" t="s">
        <v>510</v>
      </c>
      <c r="I126" s="48">
        <v>1</v>
      </c>
      <c r="J126" s="158">
        <f>SUM(J127:J128)</f>
        <v>158000000</v>
      </c>
      <c r="K126" s="136">
        <v>1</v>
      </c>
      <c r="L126" s="66">
        <f>SUM(L127:L128)</f>
        <v>236246424</v>
      </c>
      <c r="M126" s="174">
        <v>1</v>
      </c>
      <c r="N126" s="121">
        <f>SUM(N127:N128)</f>
        <v>15000000</v>
      </c>
      <c r="O126" s="174">
        <v>1</v>
      </c>
      <c r="P126" s="68">
        <f>SUM(P127:P128)</f>
        <v>15000000</v>
      </c>
      <c r="Q126" s="174">
        <v>0</v>
      </c>
      <c r="R126" s="68">
        <f>SUM(R127:R128)</f>
        <v>0</v>
      </c>
      <c r="S126" s="174">
        <v>0</v>
      </c>
      <c r="T126" s="68">
        <f>SUM(T127:T128)</f>
        <v>0</v>
      </c>
      <c r="U126" s="29">
        <f>M126+O126+Q126+S126</f>
        <v>2</v>
      </c>
      <c r="V126" s="127">
        <f t="shared" si="49"/>
        <v>30000000</v>
      </c>
      <c r="W126" s="159">
        <f>U126/K126*100</f>
        <v>200</v>
      </c>
      <c r="X126" s="129">
        <f t="shared" si="67"/>
        <v>12.698604910946715</v>
      </c>
      <c r="Y126" s="174">
        <f t="shared" si="68"/>
        <v>3</v>
      </c>
      <c r="Z126" s="158">
        <f>SUM(Z127:Z128)</f>
        <v>188000000</v>
      </c>
      <c r="AA126" s="159">
        <f t="shared" si="69"/>
        <v>42.857142857142854</v>
      </c>
      <c r="AB126" s="129">
        <f t="shared" si="69"/>
        <v>15.935218117027498</v>
      </c>
      <c r="AC126" s="145" t="s">
        <v>697</v>
      </c>
      <c r="AD126" s="147"/>
    </row>
    <row r="127" spans="1:30" ht="71.25" customHeight="1" x14ac:dyDescent="0.2">
      <c r="A127" s="137" t="s">
        <v>194</v>
      </c>
      <c r="B127" s="138" t="s">
        <v>204</v>
      </c>
      <c r="C127" s="6" t="s">
        <v>203</v>
      </c>
      <c r="D127" s="20" t="s">
        <v>508</v>
      </c>
      <c r="E127" s="51" t="s">
        <v>490</v>
      </c>
      <c r="F127" s="51">
        <v>9</v>
      </c>
      <c r="G127" s="357">
        <v>165832335</v>
      </c>
      <c r="H127" s="51" t="s">
        <v>490</v>
      </c>
      <c r="I127" s="51">
        <v>0</v>
      </c>
      <c r="J127" s="53">
        <v>0</v>
      </c>
      <c r="K127" s="147">
        <v>1</v>
      </c>
      <c r="L127" s="313">
        <v>32123269</v>
      </c>
      <c r="M127" s="51">
        <v>0</v>
      </c>
      <c r="N127" s="324">
        <v>0</v>
      </c>
      <c r="O127" s="51">
        <v>0</v>
      </c>
      <c r="P127" s="149">
        <v>0</v>
      </c>
      <c r="Q127" s="51">
        <v>0</v>
      </c>
      <c r="R127" s="149">
        <v>0</v>
      </c>
      <c r="S127" s="51">
        <v>0</v>
      </c>
      <c r="T127" s="149">
        <v>0</v>
      </c>
      <c r="U127" s="147">
        <v>0</v>
      </c>
      <c r="V127" s="150">
        <f t="shared" si="49"/>
        <v>0</v>
      </c>
      <c r="W127" s="147">
        <v>0</v>
      </c>
      <c r="X127" s="147">
        <v>0</v>
      </c>
      <c r="Y127" s="147">
        <f t="shared" si="68"/>
        <v>0</v>
      </c>
      <c r="Z127" s="60">
        <f t="shared" si="68"/>
        <v>0</v>
      </c>
      <c r="AA127" s="144">
        <f t="shared" si="69"/>
        <v>0</v>
      </c>
      <c r="AB127" s="145">
        <f t="shared" si="69"/>
        <v>0</v>
      </c>
      <c r="AC127" s="145" t="s">
        <v>697</v>
      </c>
      <c r="AD127" s="181"/>
    </row>
    <row r="128" spans="1:30" ht="45" x14ac:dyDescent="0.2">
      <c r="A128" s="137" t="s">
        <v>199</v>
      </c>
      <c r="B128" s="138" t="s">
        <v>206</v>
      </c>
      <c r="C128" s="6" t="s">
        <v>205</v>
      </c>
      <c r="D128" s="20" t="s">
        <v>509</v>
      </c>
      <c r="E128" s="3" t="s">
        <v>446</v>
      </c>
      <c r="F128" s="3">
        <v>62</v>
      </c>
      <c r="G128" s="355">
        <v>1013944425</v>
      </c>
      <c r="H128" s="3" t="s">
        <v>446</v>
      </c>
      <c r="I128" s="3">
        <v>12</v>
      </c>
      <c r="J128" s="11">
        <v>158000000</v>
      </c>
      <c r="K128" s="147">
        <v>12</v>
      </c>
      <c r="L128" s="73">
        <v>204123155</v>
      </c>
      <c r="M128" s="147">
        <v>1</v>
      </c>
      <c r="N128" s="326">
        <v>15000000</v>
      </c>
      <c r="O128" s="147">
        <v>1</v>
      </c>
      <c r="P128" s="378">
        <v>15000000</v>
      </c>
      <c r="Q128" s="147">
        <v>0</v>
      </c>
      <c r="R128" s="193">
        <v>0</v>
      </c>
      <c r="S128" s="147">
        <v>0</v>
      </c>
      <c r="T128" s="193">
        <v>0</v>
      </c>
      <c r="U128" s="31">
        <f>M128+O128+Q128+S128</f>
        <v>2</v>
      </c>
      <c r="V128" s="150">
        <f t="shared" si="49"/>
        <v>30000000</v>
      </c>
      <c r="W128" s="144">
        <f>U128/K128*100</f>
        <v>16.666666666666664</v>
      </c>
      <c r="X128" s="145">
        <f t="shared" ref="X128" si="70">V128/L128*100</f>
        <v>14.697009753744009</v>
      </c>
      <c r="Y128" s="147">
        <f t="shared" si="68"/>
        <v>14</v>
      </c>
      <c r="Z128" s="12">
        <f t="shared" si="68"/>
        <v>188000000</v>
      </c>
      <c r="AA128" s="144">
        <f t="shared" si="69"/>
        <v>22.58064516129032</v>
      </c>
      <c r="AB128" s="145">
        <f t="shared" si="69"/>
        <v>18.541450139143475</v>
      </c>
      <c r="AC128" s="145" t="s">
        <v>697</v>
      </c>
      <c r="AD128" s="147"/>
    </row>
    <row r="129" spans="1:30" x14ac:dyDescent="0.2">
      <c r="A129" s="646" t="s">
        <v>699</v>
      </c>
      <c r="B129" s="646"/>
      <c r="C129" s="646"/>
      <c r="D129" s="646"/>
      <c r="E129" s="646"/>
      <c r="F129" s="646"/>
      <c r="G129" s="646"/>
      <c r="H129" s="646"/>
      <c r="I129" s="646"/>
      <c r="J129" s="646"/>
      <c r="K129" s="646"/>
      <c r="L129" s="646"/>
      <c r="M129" s="646"/>
      <c r="N129" s="646"/>
      <c r="O129" s="646"/>
      <c r="P129" s="646"/>
      <c r="Q129" s="646"/>
      <c r="R129" s="646"/>
      <c r="S129" s="646"/>
      <c r="T129" s="646"/>
      <c r="U129" s="646"/>
      <c r="V129" s="646"/>
      <c r="W129" s="151">
        <f>AVERAGE(W125)</f>
        <v>17.5</v>
      </c>
      <c r="X129" s="151">
        <f>AVERAGE(X125)</f>
        <v>12.698604910946715</v>
      </c>
      <c r="Y129" s="152"/>
      <c r="Z129" s="152"/>
      <c r="AA129" s="153"/>
      <c r="AB129" s="151"/>
      <c r="AC129" s="151"/>
      <c r="AD129" s="154"/>
    </row>
    <row r="130" spans="1:30" x14ac:dyDescent="0.2">
      <c r="A130" s="647" t="s">
        <v>685</v>
      </c>
      <c r="B130" s="648"/>
      <c r="C130" s="648"/>
      <c r="D130" s="648"/>
      <c r="E130" s="648"/>
      <c r="F130" s="648"/>
      <c r="G130" s="648"/>
      <c r="H130" s="648"/>
      <c r="I130" s="648"/>
      <c r="J130" s="648"/>
      <c r="K130" s="648"/>
      <c r="L130" s="648"/>
      <c r="M130" s="648"/>
      <c r="N130" s="648"/>
      <c r="O130" s="648"/>
      <c r="P130" s="648"/>
      <c r="Q130" s="648"/>
      <c r="R130" s="648"/>
      <c r="S130" s="648"/>
      <c r="T130" s="648"/>
      <c r="U130" s="648"/>
      <c r="V130" s="649"/>
      <c r="W130" s="151" t="str">
        <f t="shared" ref="W130:X130" si="71">IF(W129&lt;=50,"(SR)",IF(W129&lt;=65,"(R)",IF(W129&lt;=75,"(S)",IF(W129&lt;=90,"(T)","(ST)"))))</f>
        <v>(SR)</v>
      </c>
      <c r="X130" s="151" t="str">
        <f t="shared" si="71"/>
        <v>(SR)</v>
      </c>
      <c r="Y130" s="152"/>
      <c r="Z130" s="152"/>
      <c r="AA130" s="155"/>
      <c r="AB130" s="155"/>
      <c r="AC130" s="155"/>
      <c r="AD130" s="154"/>
    </row>
    <row r="131" spans="1:30" x14ac:dyDescent="0.2">
      <c r="A131" s="660" t="s">
        <v>700</v>
      </c>
      <c r="B131" s="660"/>
      <c r="C131" s="660"/>
      <c r="D131" s="660"/>
      <c r="E131" s="660"/>
      <c r="F131" s="660"/>
      <c r="G131" s="660"/>
      <c r="H131" s="660"/>
      <c r="I131" s="660"/>
      <c r="J131" s="660"/>
      <c r="K131" s="660"/>
      <c r="L131" s="660"/>
      <c r="M131" s="660"/>
      <c r="N131" s="660"/>
      <c r="O131" s="660"/>
      <c r="P131" s="660"/>
      <c r="Q131" s="660"/>
      <c r="R131" s="660"/>
      <c r="S131" s="660"/>
      <c r="T131" s="660"/>
      <c r="U131" s="660"/>
      <c r="V131" s="660"/>
      <c r="W131" s="183">
        <f>AVERAGE(W125)</f>
        <v>17.5</v>
      </c>
      <c r="X131" s="183">
        <f>AVERAGE(X125)</f>
        <v>12.698604910946715</v>
      </c>
      <c r="Y131" s="184"/>
      <c r="Z131" s="184"/>
      <c r="AA131" s="185"/>
      <c r="AB131" s="183"/>
      <c r="AC131" s="183"/>
      <c r="AD131" s="186"/>
    </row>
    <row r="132" spans="1:30" x14ac:dyDescent="0.2">
      <c r="A132" s="661" t="s">
        <v>685</v>
      </c>
      <c r="B132" s="662"/>
      <c r="C132" s="662"/>
      <c r="D132" s="662"/>
      <c r="E132" s="662"/>
      <c r="F132" s="662"/>
      <c r="G132" s="662"/>
      <c r="H132" s="662"/>
      <c r="I132" s="662"/>
      <c r="J132" s="662"/>
      <c r="K132" s="662"/>
      <c r="L132" s="662"/>
      <c r="M132" s="662"/>
      <c r="N132" s="662"/>
      <c r="O132" s="662"/>
      <c r="P132" s="662"/>
      <c r="Q132" s="662"/>
      <c r="R132" s="662"/>
      <c r="S132" s="662"/>
      <c r="T132" s="662"/>
      <c r="U132" s="662"/>
      <c r="V132" s="663"/>
      <c r="W132" s="183" t="str">
        <f t="shared" ref="W132:X132" si="72">IF(W131&lt;=50,"(SR)",IF(W131&lt;=65,"(R)",IF(W131&lt;=75,"(S)",IF(W131&lt;=90,"(T)","(ST)"))))</f>
        <v>(SR)</v>
      </c>
      <c r="X132" s="183" t="str">
        <f t="shared" si="72"/>
        <v>(SR)</v>
      </c>
      <c r="Y132" s="184"/>
      <c r="Z132" s="184"/>
      <c r="AA132" s="187"/>
      <c r="AB132" s="187"/>
      <c r="AC132" s="187"/>
      <c r="AD132" s="186"/>
    </row>
    <row r="133" spans="1:30" ht="33.75" x14ac:dyDescent="0.2">
      <c r="A133" s="132" t="s">
        <v>208</v>
      </c>
      <c r="B133" s="117" t="s">
        <v>213</v>
      </c>
      <c r="C133" s="1" t="s">
        <v>212</v>
      </c>
      <c r="D133" s="59" t="s">
        <v>209</v>
      </c>
      <c r="E133" s="21" t="s">
        <v>10</v>
      </c>
      <c r="F133" s="16">
        <v>80</v>
      </c>
      <c r="G133" s="288">
        <f>SUM(G134)</f>
        <v>133766221</v>
      </c>
      <c r="H133" s="21" t="s">
        <v>10</v>
      </c>
      <c r="I133" s="16">
        <v>0</v>
      </c>
      <c r="J133" s="292">
        <f>SUM(J134)</f>
        <v>0</v>
      </c>
      <c r="K133" s="174">
        <v>65</v>
      </c>
      <c r="L133" s="311">
        <f>SUM(L134)</f>
        <v>28057155</v>
      </c>
      <c r="M133" s="16">
        <v>0</v>
      </c>
      <c r="N133" s="195">
        <f>SUM(N134)</f>
        <v>0</v>
      </c>
      <c r="O133" s="16">
        <v>0</v>
      </c>
      <c r="P133" s="195">
        <f>SUM(P134)</f>
        <v>0</v>
      </c>
      <c r="Q133" s="16">
        <v>0</v>
      </c>
      <c r="R133" s="195">
        <f>SUM(R134)</f>
        <v>0</v>
      </c>
      <c r="S133" s="16">
        <v>0</v>
      </c>
      <c r="T133" s="195">
        <f>SUM(T134)</f>
        <v>0</v>
      </c>
      <c r="U133" s="29">
        <f>M133+O133+Q133+S133</f>
        <v>0</v>
      </c>
      <c r="V133" s="127">
        <f t="shared" si="49"/>
        <v>0</v>
      </c>
      <c r="W133" s="174">
        <v>0</v>
      </c>
      <c r="X133" s="174">
        <v>0</v>
      </c>
      <c r="Y133" s="174">
        <f t="shared" ref="Y133:Z145" si="73">I133+U133</f>
        <v>0</v>
      </c>
      <c r="Z133" s="67">
        <f t="shared" si="68"/>
        <v>0</v>
      </c>
      <c r="AA133" s="159">
        <f t="shared" si="69"/>
        <v>0</v>
      </c>
      <c r="AB133" s="129">
        <f t="shared" si="69"/>
        <v>0</v>
      </c>
      <c r="AC133" s="145" t="s">
        <v>697</v>
      </c>
      <c r="AD133" s="174"/>
    </row>
    <row r="134" spans="1:30" ht="56.25" x14ac:dyDescent="0.2">
      <c r="A134" s="132" t="s">
        <v>211</v>
      </c>
      <c r="B134" s="117" t="s">
        <v>215</v>
      </c>
      <c r="C134" s="1" t="s">
        <v>214</v>
      </c>
      <c r="D134" s="15" t="s">
        <v>210</v>
      </c>
      <c r="E134" s="16" t="s">
        <v>18</v>
      </c>
      <c r="F134" s="16">
        <v>5</v>
      </c>
      <c r="G134" s="288">
        <f>SUM(G135:G136)</f>
        <v>133766221</v>
      </c>
      <c r="H134" s="16" t="s">
        <v>18</v>
      </c>
      <c r="I134" s="16">
        <v>0</v>
      </c>
      <c r="J134" s="292">
        <f>SUM(J135:J136)</f>
        <v>0</v>
      </c>
      <c r="K134" s="174">
        <v>1</v>
      </c>
      <c r="L134" s="311">
        <f>SUM(L135:L136)</f>
        <v>28057155</v>
      </c>
      <c r="M134" s="16">
        <v>0</v>
      </c>
      <c r="N134" s="195">
        <f>SUM(N135:N136)</f>
        <v>0</v>
      </c>
      <c r="O134" s="16">
        <v>0</v>
      </c>
      <c r="P134" s="195">
        <f>SUM(P135:P136)</f>
        <v>0</v>
      </c>
      <c r="Q134" s="16">
        <v>0</v>
      </c>
      <c r="R134" s="195">
        <f>SUM(R135:R136)</f>
        <v>0</v>
      </c>
      <c r="S134" s="16">
        <v>0</v>
      </c>
      <c r="T134" s="195">
        <f>SUM(T135:T136)</f>
        <v>0</v>
      </c>
      <c r="U134" s="31">
        <f t="shared" ref="U134:U136" si="74">M134+O134+Q134+S134</f>
        <v>0</v>
      </c>
      <c r="V134" s="150">
        <f t="shared" si="49"/>
        <v>0</v>
      </c>
      <c r="W134" s="147">
        <v>0</v>
      </c>
      <c r="X134" s="147">
        <v>0</v>
      </c>
      <c r="Y134" s="147">
        <f t="shared" si="73"/>
        <v>0</v>
      </c>
      <c r="Z134" s="60">
        <f t="shared" si="68"/>
        <v>0</v>
      </c>
      <c r="AA134" s="144">
        <f t="shared" si="69"/>
        <v>0</v>
      </c>
      <c r="AB134" s="145">
        <f t="shared" si="69"/>
        <v>0</v>
      </c>
      <c r="AC134" s="145" t="s">
        <v>697</v>
      </c>
      <c r="AD134" s="181"/>
    </row>
    <row r="135" spans="1:30" ht="33.75" x14ac:dyDescent="0.2">
      <c r="A135" s="137" t="s">
        <v>216</v>
      </c>
      <c r="B135" s="138" t="s">
        <v>219</v>
      </c>
      <c r="C135" s="6" t="s">
        <v>218</v>
      </c>
      <c r="D135" s="45" t="s">
        <v>512</v>
      </c>
      <c r="E135" s="7" t="s">
        <v>18</v>
      </c>
      <c r="F135" s="7">
        <v>5</v>
      </c>
      <c r="G135" s="282">
        <v>81850053</v>
      </c>
      <c r="H135" s="7" t="s">
        <v>18</v>
      </c>
      <c r="I135" s="7">
        <v>0</v>
      </c>
      <c r="J135" s="13">
        <v>0</v>
      </c>
      <c r="K135" s="147">
        <v>1</v>
      </c>
      <c r="L135" s="73">
        <v>16995520</v>
      </c>
      <c r="M135" s="200">
        <v>0</v>
      </c>
      <c r="N135" s="149">
        <v>0</v>
      </c>
      <c r="O135" s="200">
        <v>0</v>
      </c>
      <c r="P135" s="149">
        <v>0</v>
      </c>
      <c r="Q135" s="200">
        <v>0</v>
      </c>
      <c r="R135" s="149">
        <v>0</v>
      </c>
      <c r="S135" s="200">
        <v>0</v>
      </c>
      <c r="T135" s="149">
        <v>0</v>
      </c>
      <c r="U135" s="31">
        <f t="shared" si="74"/>
        <v>0</v>
      </c>
      <c r="V135" s="150">
        <f t="shared" si="49"/>
        <v>0</v>
      </c>
      <c r="W135" s="147">
        <v>0</v>
      </c>
      <c r="X135" s="147">
        <v>0</v>
      </c>
      <c r="Y135" s="147">
        <f t="shared" si="73"/>
        <v>0</v>
      </c>
      <c r="Z135" s="60">
        <f t="shared" si="68"/>
        <v>0</v>
      </c>
      <c r="AA135" s="144">
        <f t="shared" si="69"/>
        <v>0</v>
      </c>
      <c r="AB135" s="145">
        <f t="shared" si="69"/>
        <v>0</v>
      </c>
      <c r="AC135" s="145" t="s">
        <v>697</v>
      </c>
      <c r="AD135" s="181"/>
    </row>
    <row r="136" spans="1:30" ht="45" x14ac:dyDescent="0.2">
      <c r="A136" s="137" t="s">
        <v>217</v>
      </c>
      <c r="B136" s="138" t="s">
        <v>221</v>
      </c>
      <c r="C136" s="6" t="s">
        <v>220</v>
      </c>
      <c r="D136" s="20" t="s">
        <v>511</v>
      </c>
      <c r="E136" s="7" t="s">
        <v>18</v>
      </c>
      <c r="F136" s="7">
        <v>5</v>
      </c>
      <c r="G136" s="282">
        <v>51916168</v>
      </c>
      <c r="H136" s="7" t="s">
        <v>18</v>
      </c>
      <c r="I136" s="7">
        <v>0</v>
      </c>
      <c r="J136" s="13">
        <v>0</v>
      </c>
      <c r="K136" s="147">
        <v>1</v>
      </c>
      <c r="L136" s="73">
        <v>11061635</v>
      </c>
      <c r="M136" s="200">
        <v>0</v>
      </c>
      <c r="N136" s="149">
        <v>0</v>
      </c>
      <c r="O136" s="200">
        <v>0</v>
      </c>
      <c r="P136" s="149">
        <v>0</v>
      </c>
      <c r="Q136" s="200">
        <v>0</v>
      </c>
      <c r="R136" s="149">
        <v>0</v>
      </c>
      <c r="S136" s="200">
        <v>0</v>
      </c>
      <c r="T136" s="149">
        <v>0</v>
      </c>
      <c r="U136" s="31">
        <f t="shared" si="74"/>
        <v>0</v>
      </c>
      <c r="V136" s="150">
        <f t="shared" si="49"/>
        <v>0</v>
      </c>
      <c r="W136" s="147">
        <v>0</v>
      </c>
      <c r="X136" s="147">
        <v>0</v>
      </c>
      <c r="Y136" s="147">
        <f t="shared" si="73"/>
        <v>0</v>
      </c>
      <c r="Z136" s="60">
        <f t="shared" si="68"/>
        <v>0</v>
      </c>
      <c r="AA136" s="144">
        <f t="shared" si="69"/>
        <v>0</v>
      </c>
      <c r="AB136" s="145">
        <f t="shared" si="69"/>
        <v>0</v>
      </c>
      <c r="AC136" s="145" t="s">
        <v>697</v>
      </c>
      <c r="AD136" s="181"/>
    </row>
    <row r="137" spans="1:30" x14ac:dyDescent="0.2">
      <c r="A137" s="646" t="s">
        <v>699</v>
      </c>
      <c r="B137" s="646"/>
      <c r="C137" s="646"/>
      <c r="D137" s="646"/>
      <c r="E137" s="646"/>
      <c r="F137" s="646"/>
      <c r="G137" s="646"/>
      <c r="H137" s="646"/>
      <c r="I137" s="646"/>
      <c r="J137" s="646"/>
      <c r="K137" s="646"/>
      <c r="L137" s="646"/>
      <c r="M137" s="646"/>
      <c r="N137" s="646"/>
      <c r="O137" s="646"/>
      <c r="P137" s="646"/>
      <c r="Q137" s="646"/>
      <c r="R137" s="646"/>
      <c r="S137" s="646"/>
      <c r="T137" s="646"/>
      <c r="U137" s="646"/>
      <c r="V137" s="646"/>
      <c r="W137" s="151">
        <f>AVERAGE(W135:W136)</f>
        <v>0</v>
      </c>
      <c r="X137" s="151">
        <f>AVERAGE(X135:X136)</f>
        <v>0</v>
      </c>
      <c r="Y137" s="152"/>
      <c r="Z137" s="152"/>
      <c r="AA137" s="153"/>
      <c r="AB137" s="151"/>
      <c r="AC137" s="151"/>
      <c r="AD137" s="154"/>
    </row>
    <row r="138" spans="1:30" x14ac:dyDescent="0.2">
      <c r="A138" s="647" t="s">
        <v>685</v>
      </c>
      <c r="B138" s="648"/>
      <c r="C138" s="648"/>
      <c r="D138" s="648"/>
      <c r="E138" s="648"/>
      <c r="F138" s="648"/>
      <c r="G138" s="648"/>
      <c r="H138" s="648"/>
      <c r="I138" s="648"/>
      <c r="J138" s="648"/>
      <c r="K138" s="648"/>
      <c r="L138" s="648"/>
      <c r="M138" s="648"/>
      <c r="N138" s="648"/>
      <c r="O138" s="648"/>
      <c r="P138" s="648"/>
      <c r="Q138" s="648"/>
      <c r="R138" s="648"/>
      <c r="S138" s="648"/>
      <c r="T138" s="648"/>
      <c r="U138" s="648"/>
      <c r="V138" s="649"/>
      <c r="W138" s="151" t="str">
        <f t="shared" ref="W138:X138" si="75">IF(W137&lt;=50,"(SR)",IF(W137&lt;=65,"(R)",IF(W137&lt;=75,"(S)",IF(W137&lt;=90,"(T)","(ST)"))))</f>
        <v>(SR)</v>
      </c>
      <c r="X138" s="151" t="str">
        <f t="shared" si="75"/>
        <v>(SR)</v>
      </c>
      <c r="Y138" s="152"/>
      <c r="Z138" s="152"/>
      <c r="AA138" s="155"/>
      <c r="AB138" s="155"/>
      <c r="AC138" s="155"/>
      <c r="AD138" s="154"/>
    </row>
    <row r="139" spans="1:30" x14ac:dyDescent="0.2">
      <c r="A139" s="660" t="s">
        <v>700</v>
      </c>
      <c r="B139" s="660"/>
      <c r="C139" s="660"/>
      <c r="D139" s="660"/>
      <c r="E139" s="660"/>
      <c r="F139" s="660"/>
      <c r="G139" s="660"/>
      <c r="H139" s="660"/>
      <c r="I139" s="660"/>
      <c r="J139" s="660"/>
      <c r="K139" s="660"/>
      <c r="L139" s="660"/>
      <c r="M139" s="660"/>
      <c r="N139" s="660"/>
      <c r="O139" s="660"/>
      <c r="P139" s="660"/>
      <c r="Q139" s="660"/>
      <c r="R139" s="660"/>
      <c r="S139" s="660"/>
      <c r="T139" s="660"/>
      <c r="U139" s="660"/>
      <c r="V139" s="660"/>
      <c r="W139" s="183">
        <f>AVERAGE(W134)</f>
        <v>0</v>
      </c>
      <c r="X139" s="183">
        <f>AVERAGE(X134)</f>
        <v>0</v>
      </c>
      <c r="Y139" s="184"/>
      <c r="Z139" s="184"/>
      <c r="AA139" s="185"/>
      <c r="AB139" s="183"/>
      <c r="AC139" s="183"/>
      <c r="AD139" s="186"/>
    </row>
    <row r="140" spans="1:30" x14ac:dyDescent="0.2">
      <c r="A140" s="661" t="s">
        <v>685</v>
      </c>
      <c r="B140" s="662"/>
      <c r="C140" s="662"/>
      <c r="D140" s="662"/>
      <c r="E140" s="662"/>
      <c r="F140" s="662"/>
      <c r="G140" s="662"/>
      <c r="H140" s="662"/>
      <c r="I140" s="662"/>
      <c r="J140" s="662"/>
      <c r="K140" s="662"/>
      <c r="L140" s="662"/>
      <c r="M140" s="662"/>
      <c r="N140" s="662"/>
      <c r="O140" s="662"/>
      <c r="P140" s="662"/>
      <c r="Q140" s="662"/>
      <c r="R140" s="662"/>
      <c r="S140" s="662"/>
      <c r="T140" s="662"/>
      <c r="U140" s="662"/>
      <c r="V140" s="663"/>
      <c r="W140" s="183" t="str">
        <f t="shared" ref="W140:X140" si="76">IF(W139&lt;=50,"(SR)",IF(W139&lt;=65,"(R)",IF(W139&lt;=75,"(S)",IF(W139&lt;=90,"(T)","(ST)"))))</f>
        <v>(SR)</v>
      </c>
      <c r="X140" s="183" t="str">
        <f t="shared" si="76"/>
        <v>(SR)</v>
      </c>
      <c r="Y140" s="184"/>
      <c r="Z140" s="184"/>
      <c r="AA140" s="187"/>
      <c r="AB140" s="187"/>
      <c r="AC140" s="187"/>
      <c r="AD140" s="186"/>
    </row>
    <row r="141" spans="1:30" ht="22.5" x14ac:dyDescent="0.2">
      <c r="A141" s="628" t="s">
        <v>223</v>
      </c>
      <c r="B141" s="628" t="s">
        <v>226</v>
      </c>
      <c r="C141" s="664" t="s">
        <v>225</v>
      </c>
      <c r="D141" s="15" t="s">
        <v>513</v>
      </c>
      <c r="E141" s="46" t="s">
        <v>10</v>
      </c>
      <c r="F141" s="47">
        <v>100</v>
      </c>
      <c r="G141" s="120">
        <f>SUM(G143)</f>
        <v>88665414</v>
      </c>
      <c r="H141" s="46" t="s">
        <v>10</v>
      </c>
      <c r="I141" s="47">
        <v>100</v>
      </c>
      <c r="J141" s="43">
        <f>SUM(J143)</f>
        <v>0</v>
      </c>
      <c r="K141" s="136">
        <v>100</v>
      </c>
      <c r="L141" s="312">
        <f>SUM(L143)</f>
        <v>17418160</v>
      </c>
      <c r="M141" s="16">
        <v>22</v>
      </c>
      <c r="N141" s="126">
        <f>SUM(N143)</f>
        <v>0</v>
      </c>
      <c r="O141" s="16">
        <v>0</v>
      </c>
      <c r="P141" s="126">
        <f>SUM(P143)</f>
        <v>0</v>
      </c>
      <c r="Q141" s="136">
        <v>0</v>
      </c>
      <c r="R141" s="126">
        <f>SUM(R143)</f>
        <v>0</v>
      </c>
      <c r="S141" s="136">
        <v>0</v>
      </c>
      <c r="T141" s="126">
        <f>SUM(T143)</f>
        <v>0</v>
      </c>
      <c r="U141" s="29">
        <f>M141+O141+Q141+S141</f>
        <v>22</v>
      </c>
      <c r="V141" s="127">
        <f t="shared" si="49"/>
        <v>0</v>
      </c>
      <c r="W141" s="159">
        <f>U141/K141*100</f>
        <v>22</v>
      </c>
      <c r="X141" s="202">
        <v>0</v>
      </c>
      <c r="Y141" s="174">
        <f t="shared" si="73"/>
        <v>122</v>
      </c>
      <c r="Z141" s="126">
        <f>SUM(Z143)</f>
        <v>0</v>
      </c>
      <c r="AA141" s="159">
        <f t="shared" ref="AA141:AB152" si="77">Y141/F141*100</f>
        <v>122</v>
      </c>
      <c r="AB141" s="129">
        <f t="shared" si="77"/>
        <v>0</v>
      </c>
      <c r="AC141" s="145" t="s">
        <v>697</v>
      </c>
      <c r="AD141" s="118"/>
    </row>
    <row r="142" spans="1:30" ht="22.5" x14ac:dyDescent="0.2">
      <c r="A142" s="630"/>
      <c r="B142" s="630"/>
      <c r="C142" s="665"/>
      <c r="D142" s="15" t="s">
        <v>514</v>
      </c>
      <c r="E142" s="21" t="s">
        <v>751</v>
      </c>
      <c r="F142" s="16" t="s">
        <v>755</v>
      </c>
      <c r="G142" s="351">
        <f>SUM(G148)</f>
        <v>901538714</v>
      </c>
      <c r="H142" s="21" t="s">
        <v>754</v>
      </c>
      <c r="I142" s="132" t="s">
        <v>759</v>
      </c>
      <c r="J142" s="119">
        <f>SUM(J148)</f>
        <v>85552750</v>
      </c>
      <c r="K142" s="132" t="s">
        <v>759</v>
      </c>
      <c r="L142" s="119">
        <f>SUM(L148)</f>
        <v>530227535</v>
      </c>
      <c r="M142" s="136">
        <v>0</v>
      </c>
      <c r="N142" s="121">
        <f>SUM(N148)</f>
        <v>12899600</v>
      </c>
      <c r="O142" s="136">
        <v>0</v>
      </c>
      <c r="P142" s="121">
        <f>SUM(P148)</f>
        <v>1400000</v>
      </c>
      <c r="Q142" s="132">
        <v>0</v>
      </c>
      <c r="R142" s="68">
        <f>SUM(R148)</f>
        <v>0</v>
      </c>
      <c r="S142" s="136">
        <v>0</v>
      </c>
      <c r="T142" s="68">
        <f>SUM(T148)</f>
        <v>0</v>
      </c>
      <c r="U142" s="31">
        <f t="shared" ref="U142:U145" si="78">M142+O142+Q142+S142</f>
        <v>0</v>
      </c>
      <c r="V142" s="121">
        <f t="shared" si="49"/>
        <v>14299600</v>
      </c>
      <c r="W142" s="159">
        <v>0</v>
      </c>
      <c r="X142" s="129">
        <f>V142/G142*100</f>
        <v>1.5861326616307685</v>
      </c>
      <c r="Y142" s="174" t="e">
        <f>I142+U142</f>
        <v>#VALUE!</v>
      </c>
      <c r="Z142" s="120">
        <f>SUM(Z148)</f>
        <v>99852350</v>
      </c>
      <c r="AA142" s="159">
        <v>0</v>
      </c>
      <c r="AB142" s="129">
        <f>Z142/G142*100</f>
        <v>11.075769509328026</v>
      </c>
      <c r="AC142" s="145" t="s">
        <v>697</v>
      </c>
      <c r="AD142" s="118"/>
    </row>
    <row r="143" spans="1:30" ht="56.25" x14ac:dyDescent="0.2">
      <c r="A143" s="132" t="s">
        <v>224</v>
      </c>
      <c r="B143" s="117" t="s">
        <v>228</v>
      </c>
      <c r="C143" s="1" t="s">
        <v>227</v>
      </c>
      <c r="D143" s="59" t="s">
        <v>222</v>
      </c>
      <c r="E143" s="47" t="s">
        <v>497</v>
      </c>
      <c r="F143" s="47">
        <v>7</v>
      </c>
      <c r="G143" s="120">
        <f>SUM(G144:G145)</f>
        <v>88665414</v>
      </c>
      <c r="H143" s="47" t="s">
        <v>497</v>
      </c>
      <c r="I143" s="47">
        <v>0</v>
      </c>
      <c r="J143" s="126">
        <f>SUM(J144:J145)</f>
        <v>0</v>
      </c>
      <c r="K143" s="136">
        <v>1</v>
      </c>
      <c r="L143" s="314">
        <f>SUM(L144:L145)</f>
        <v>17418160</v>
      </c>
      <c r="M143" s="47">
        <v>1</v>
      </c>
      <c r="N143" s="126">
        <f>SUM(N144:N145)</f>
        <v>0</v>
      </c>
      <c r="O143" s="47">
        <v>0</v>
      </c>
      <c r="P143" s="126">
        <f>SUM(P144:P145)</f>
        <v>0</v>
      </c>
      <c r="Q143" s="47">
        <v>0</v>
      </c>
      <c r="R143" s="126">
        <f>SUM(R144:R145)</f>
        <v>0</v>
      </c>
      <c r="S143" s="47">
        <v>0</v>
      </c>
      <c r="T143" s="126">
        <f>SUM(T144:T145)</f>
        <v>0</v>
      </c>
      <c r="U143" s="31">
        <f t="shared" si="78"/>
        <v>1</v>
      </c>
      <c r="V143" s="150">
        <f t="shared" si="49"/>
        <v>0</v>
      </c>
      <c r="W143" s="147">
        <v>0</v>
      </c>
      <c r="X143" s="147">
        <v>0</v>
      </c>
      <c r="Y143" s="174">
        <f t="shared" si="73"/>
        <v>1</v>
      </c>
      <c r="Z143" s="126">
        <f>SUM(Z144:Z145)</f>
        <v>0</v>
      </c>
      <c r="AA143" s="159">
        <f t="shared" ref="AA143:AA144" si="79">Y143/F143*100</f>
        <v>14.285714285714285</v>
      </c>
      <c r="AB143" s="129">
        <f t="shared" si="77"/>
        <v>0</v>
      </c>
      <c r="AC143" s="145" t="s">
        <v>697</v>
      </c>
      <c r="AD143" s="181"/>
    </row>
    <row r="144" spans="1:30" ht="95.25" customHeight="1" x14ac:dyDescent="0.2">
      <c r="A144" s="137" t="s">
        <v>233</v>
      </c>
      <c r="B144" s="138" t="s">
        <v>230</v>
      </c>
      <c r="C144" s="6" t="s">
        <v>229</v>
      </c>
      <c r="D144" s="20" t="s">
        <v>517</v>
      </c>
      <c r="E144" s="3" t="s">
        <v>493</v>
      </c>
      <c r="F144" s="3">
        <v>21</v>
      </c>
      <c r="G144" s="281">
        <v>44332707</v>
      </c>
      <c r="H144" s="3" t="s">
        <v>493</v>
      </c>
      <c r="I144" s="3">
        <v>0</v>
      </c>
      <c r="J144" s="44">
        <v>0</v>
      </c>
      <c r="K144" s="147">
        <v>1</v>
      </c>
      <c r="L144" s="73">
        <v>8709080</v>
      </c>
      <c r="M144" s="200">
        <v>0</v>
      </c>
      <c r="N144" s="149">
        <v>0</v>
      </c>
      <c r="O144" s="200">
        <v>0</v>
      </c>
      <c r="P144" s="149">
        <v>0</v>
      </c>
      <c r="Q144" s="200">
        <v>0</v>
      </c>
      <c r="R144" s="149">
        <v>0</v>
      </c>
      <c r="S144" s="200">
        <v>0</v>
      </c>
      <c r="T144" s="149">
        <v>0</v>
      </c>
      <c r="U144" s="31">
        <f t="shared" si="78"/>
        <v>0</v>
      </c>
      <c r="V144" s="150">
        <f t="shared" si="49"/>
        <v>0</v>
      </c>
      <c r="W144" s="147">
        <v>0</v>
      </c>
      <c r="X144" s="147">
        <v>0</v>
      </c>
      <c r="Y144" s="147">
        <f t="shared" si="73"/>
        <v>0</v>
      </c>
      <c r="Z144" s="60">
        <f t="shared" si="73"/>
        <v>0</v>
      </c>
      <c r="AA144" s="144">
        <f t="shared" si="79"/>
        <v>0</v>
      </c>
      <c r="AB144" s="145">
        <f t="shared" si="77"/>
        <v>0</v>
      </c>
      <c r="AC144" s="145" t="s">
        <v>697</v>
      </c>
      <c r="AD144" s="181"/>
    </row>
    <row r="145" spans="1:30" ht="45" x14ac:dyDescent="0.2">
      <c r="A145" s="137" t="s">
        <v>234</v>
      </c>
      <c r="B145" s="138" t="s">
        <v>232</v>
      </c>
      <c r="C145" s="6" t="s">
        <v>231</v>
      </c>
      <c r="D145" s="20" t="s">
        <v>518</v>
      </c>
      <c r="E145" s="3" t="s">
        <v>18</v>
      </c>
      <c r="F145" s="3">
        <v>5</v>
      </c>
      <c r="G145" s="281">
        <v>44332707</v>
      </c>
      <c r="H145" s="3" t="s">
        <v>18</v>
      </c>
      <c r="I145" s="3">
        <v>0</v>
      </c>
      <c r="J145" s="44">
        <v>0</v>
      </c>
      <c r="K145" s="147">
        <v>1</v>
      </c>
      <c r="L145" s="73">
        <v>8709080</v>
      </c>
      <c r="M145" s="200">
        <v>0</v>
      </c>
      <c r="N145" s="149">
        <v>0</v>
      </c>
      <c r="O145" s="200">
        <v>0</v>
      </c>
      <c r="P145" s="149">
        <v>0</v>
      </c>
      <c r="Q145" s="200">
        <v>0</v>
      </c>
      <c r="R145" s="149">
        <v>0</v>
      </c>
      <c r="S145" s="200">
        <v>0</v>
      </c>
      <c r="T145" s="149">
        <v>0</v>
      </c>
      <c r="U145" s="31">
        <f t="shared" si="78"/>
        <v>0</v>
      </c>
      <c r="V145" s="150">
        <f t="shared" si="49"/>
        <v>0</v>
      </c>
      <c r="W145" s="147">
        <v>0</v>
      </c>
      <c r="X145" s="147">
        <v>0</v>
      </c>
      <c r="Y145" s="147">
        <f t="shared" si="73"/>
        <v>0</v>
      </c>
      <c r="Z145" s="60">
        <f t="shared" si="73"/>
        <v>0</v>
      </c>
      <c r="AA145" s="144">
        <f>Y145/F145*100</f>
        <v>0</v>
      </c>
      <c r="AB145" s="145">
        <f t="shared" si="77"/>
        <v>0</v>
      </c>
      <c r="AC145" s="145" t="s">
        <v>697</v>
      </c>
      <c r="AD145" s="181"/>
    </row>
    <row r="146" spans="1:30" x14ac:dyDescent="0.2">
      <c r="A146" s="646" t="s">
        <v>699</v>
      </c>
      <c r="B146" s="646"/>
      <c r="C146" s="646"/>
      <c r="D146" s="646"/>
      <c r="E146" s="646"/>
      <c r="F146" s="646"/>
      <c r="G146" s="646"/>
      <c r="H146" s="646"/>
      <c r="I146" s="646"/>
      <c r="J146" s="646"/>
      <c r="K146" s="646"/>
      <c r="L146" s="646"/>
      <c r="M146" s="646"/>
      <c r="N146" s="646"/>
      <c r="O146" s="646"/>
      <c r="P146" s="646"/>
      <c r="Q146" s="646"/>
      <c r="R146" s="646"/>
      <c r="S146" s="646"/>
      <c r="T146" s="646"/>
      <c r="U146" s="646"/>
      <c r="V146" s="646"/>
      <c r="W146" s="151">
        <f>AVERAGE(W144:W145)</f>
        <v>0</v>
      </c>
      <c r="X146" s="151">
        <f>AVERAGE(X144:X145)</f>
        <v>0</v>
      </c>
      <c r="Y146" s="152"/>
      <c r="Z146" s="152"/>
      <c r="AA146" s="153"/>
      <c r="AB146" s="151"/>
      <c r="AC146" s="151"/>
      <c r="AD146" s="154"/>
    </row>
    <row r="147" spans="1:30" x14ac:dyDescent="0.2">
      <c r="A147" s="647" t="s">
        <v>685</v>
      </c>
      <c r="B147" s="648"/>
      <c r="C147" s="648"/>
      <c r="D147" s="648"/>
      <c r="E147" s="648"/>
      <c r="F147" s="648"/>
      <c r="G147" s="648"/>
      <c r="H147" s="648"/>
      <c r="I147" s="648"/>
      <c r="J147" s="648"/>
      <c r="K147" s="648"/>
      <c r="L147" s="648"/>
      <c r="M147" s="648"/>
      <c r="N147" s="648"/>
      <c r="O147" s="648"/>
      <c r="P147" s="648"/>
      <c r="Q147" s="648"/>
      <c r="R147" s="648"/>
      <c r="S147" s="648"/>
      <c r="T147" s="648"/>
      <c r="U147" s="648"/>
      <c r="V147" s="649"/>
      <c r="W147" s="151" t="str">
        <f t="shared" ref="W147:X147" si="80">IF(W146&lt;=50,"(SR)",IF(W146&lt;=65,"(R)",IF(W146&lt;=75,"(S)",IF(W146&lt;=90,"(T)","(ST)"))))</f>
        <v>(SR)</v>
      </c>
      <c r="X147" s="151" t="str">
        <f t="shared" si="80"/>
        <v>(SR)</v>
      </c>
      <c r="Y147" s="152"/>
      <c r="Z147" s="152"/>
      <c r="AA147" s="155"/>
      <c r="AB147" s="155"/>
      <c r="AC147" s="155"/>
      <c r="AD147" s="154"/>
    </row>
    <row r="148" spans="1:30" ht="67.5" x14ac:dyDescent="0.2">
      <c r="A148" s="132" t="s">
        <v>235</v>
      </c>
      <c r="B148" s="117" t="s">
        <v>242</v>
      </c>
      <c r="C148" s="1" t="s">
        <v>241</v>
      </c>
      <c r="D148" s="15" t="s">
        <v>236</v>
      </c>
      <c r="E148" s="16" t="s">
        <v>497</v>
      </c>
      <c r="F148" s="358">
        <v>9</v>
      </c>
      <c r="G148" s="359">
        <f>SUM(G149:G152)</f>
        <v>901538714</v>
      </c>
      <c r="H148" s="16" t="s">
        <v>497</v>
      </c>
      <c r="I148" s="16">
        <v>3</v>
      </c>
      <c r="J148" s="119">
        <f>SUM(J149:J152)</f>
        <v>85552750</v>
      </c>
      <c r="K148" s="136">
        <v>1</v>
      </c>
      <c r="L148" s="119">
        <f>SUM(L149:L152)</f>
        <v>530227535</v>
      </c>
      <c r="M148" s="136">
        <v>1</v>
      </c>
      <c r="N148" s="121">
        <f>SUM(N149:N152)</f>
        <v>12899600</v>
      </c>
      <c r="O148" s="136">
        <v>1</v>
      </c>
      <c r="P148" s="68">
        <f>SUM(P149:P152)</f>
        <v>1400000</v>
      </c>
      <c r="Q148" s="172">
        <v>0</v>
      </c>
      <c r="R148" s="68">
        <f>SUM(R149:R152)</f>
        <v>0</v>
      </c>
      <c r="S148" s="136">
        <v>0</v>
      </c>
      <c r="T148" s="68">
        <f>SUM(T149:T152)</f>
        <v>0</v>
      </c>
      <c r="U148" s="29">
        <f t="shared" ref="U148:U152" si="81">M148+O148+Q148+S148</f>
        <v>2</v>
      </c>
      <c r="V148" s="121">
        <f t="shared" si="49"/>
        <v>14299600</v>
      </c>
      <c r="W148" s="159">
        <f>U148/K148*100</f>
        <v>200</v>
      </c>
      <c r="X148" s="129">
        <f t="shared" ref="X148" si="82">V148/L148*100</f>
        <v>2.6968799347623471</v>
      </c>
      <c r="Y148" s="174">
        <f t="shared" ref="Y148:Z152" si="83">I148+U148</f>
        <v>5</v>
      </c>
      <c r="Z148" s="120">
        <f>SUM(Z149:Z152)</f>
        <v>99852350</v>
      </c>
      <c r="AA148" s="129">
        <f>Y148/F148*100</f>
        <v>55.555555555555557</v>
      </c>
      <c r="AB148" s="129">
        <f t="shared" si="77"/>
        <v>11.075769509328026</v>
      </c>
      <c r="AC148" s="145" t="s">
        <v>697</v>
      </c>
      <c r="AD148" s="118"/>
    </row>
    <row r="149" spans="1:30" ht="45" x14ac:dyDescent="0.2">
      <c r="A149" s="137" t="s">
        <v>237</v>
      </c>
      <c r="B149" s="138" t="s">
        <v>244</v>
      </c>
      <c r="C149" s="6" t="s">
        <v>243</v>
      </c>
      <c r="D149" s="20" t="s">
        <v>519</v>
      </c>
      <c r="E149" s="3" t="s">
        <v>253</v>
      </c>
      <c r="F149" s="360">
        <v>263</v>
      </c>
      <c r="G149" s="355">
        <v>176826116</v>
      </c>
      <c r="H149" s="3" t="s">
        <v>253</v>
      </c>
      <c r="I149" s="3">
        <v>0</v>
      </c>
      <c r="J149" s="44">
        <v>0</v>
      </c>
      <c r="K149" s="147">
        <v>5</v>
      </c>
      <c r="L149" s="73">
        <v>8709080</v>
      </c>
      <c r="M149" s="200">
        <v>0</v>
      </c>
      <c r="N149" s="324">
        <v>0</v>
      </c>
      <c r="O149" s="200">
        <v>0</v>
      </c>
      <c r="P149" s="149">
        <v>0</v>
      </c>
      <c r="Q149" s="200">
        <v>0</v>
      </c>
      <c r="R149" s="149">
        <v>0</v>
      </c>
      <c r="S149" s="200">
        <v>0</v>
      </c>
      <c r="T149" s="147"/>
      <c r="U149" s="31">
        <f t="shared" si="81"/>
        <v>0</v>
      </c>
      <c r="V149" s="150">
        <f t="shared" si="49"/>
        <v>0</v>
      </c>
      <c r="W149" s="147">
        <v>0</v>
      </c>
      <c r="X149" s="147">
        <v>0</v>
      </c>
      <c r="Y149" s="147">
        <f t="shared" si="83"/>
        <v>0</v>
      </c>
      <c r="Z149" s="60">
        <f t="shared" si="83"/>
        <v>0</v>
      </c>
      <c r="AA149" s="144">
        <f>Y149/F149*100</f>
        <v>0</v>
      </c>
      <c r="AB149" s="145">
        <f t="shared" si="77"/>
        <v>0</v>
      </c>
      <c r="AC149" s="145" t="s">
        <v>697</v>
      </c>
      <c r="AD149" s="181"/>
    </row>
    <row r="150" spans="1:30" ht="59.25" customHeight="1" x14ac:dyDescent="0.2">
      <c r="A150" s="137" t="s">
        <v>238</v>
      </c>
      <c r="B150" s="138" t="s">
        <v>246</v>
      </c>
      <c r="C150" s="6" t="s">
        <v>245</v>
      </c>
      <c r="D150" s="20" t="s">
        <v>520</v>
      </c>
      <c r="E150" s="3" t="s">
        <v>18</v>
      </c>
      <c r="F150" s="360">
        <v>35</v>
      </c>
      <c r="G150" s="355">
        <v>144332934</v>
      </c>
      <c r="H150" s="3" t="s">
        <v>18</v>
      </c>
      <c r="I150" s="3">
        <v>0</v>
      </c>
      <c r="J150" s="44">
        <v>0</v>
      </c>
      <c r="K150" s="147">
        <v>5</v>
      </c>
      <c r="L150" s="73">
        <v>27409308</v>
      </c>
      <c r="M150" s="200">
        <v>0</v>
      </c>
      <c r="N150" s="324">
        <v>0</v>
      </c>
      <c r="O150" s="200">
        <v>0</v>
      </c>
      <c r="P150" s="149">
        <v>0</v>
      </c>
      <c r="Q150" s="200">
        <v>0</v>
      </c>
      <c r="R150" s="149">
        <v>0</v>
      </c>
      <c r="S150" s="200">
        <v>0</v>
      </c>
      <c r="T150" s="147"/>
      <c r="U150" s="31">
        <f t="shared" si="81"/>
        <v>0</v>
      </c>
      <c r="V150" s="150">
        <f t="shared" si="49"/>
        <v>0</v>
      </c>
      <c r="W150" s="147">
        <v>0</v>
      </c>
      <c r="X150" s="147">
        <v>0</v>
      </c>
      <c r="Y150" s="147">
        <f t="shared" si="83"/>
        <v>0</v>
      </c>
      <c r="Z150" s="60">
        <f t="shared" si="83"/>
        <v>0</v>
      </c>
      <c r="AA150" s="144">
        <f t="shared" ref="AA150:AB158" si="84">Y150/F150*100</f>
        <v>0</v>
      </c>
      <c r="AB150" s="145">
        <f t="shared" si="77"/>
        <v>0</v>
      </c>
      <c r="AC150" s="145" t="s">
        <v>697</v>
      </c>
      <c r="AD150" s="181"/>
    </row>
    <row r="151" spans="1:30" ht="71.25" customHeight="1" x14ac:dyDescent="0.2">
      <c r="A151" s="137" t="s">
        <v>239</v>
      </c>
      <c r="B151" s="138" t="s">
        <v>248</v>
      </c>
      <c r="C151" s="6" t="s">
        <v>247</v>
      </c>
      <c r="D151" s="20" t="s">
        <v>521</v>
      </c>
      <c r="E151" s="62" t="s">
        <v>18</v>
      </c>
      <c r="F151" s="361">
        <v>2</v>
      </c>
      <c r="G151" s="352">
        <v>44332866</v>
      </c>
      <c r="H151" s="62" t="s">
        <v>18</v>
      </c>
      <c r="I151" s="7">
        <v>0</v>
      </c>
      <c r="J151" s="13">
        <v>0</v>
      </c>
      <c r="K151" s="147">
        <v>2</v>
      </c>
      <c r="L151" s="73">
        <v>8709240</v>
      </c>
      <c r="M151" s="200">
        <v>0</v>
      </c>
      <c r="N151" s="324">
        <v>0</v>
      </c>
      <c r="O151" s="200">
        <v>0</v>
      </c>
      <c r="P151" s="149">
        <v>0</v>
      </c>
      <c r="Q151" s="200">
        <v>0</v>
      </c>
      <c r="R151" s="149">
        <v>0</v>
      </c>
      <c r="S151" s="200">
        <v>0</v>
      </c>
      <c r="T151" s="147"/>
      <c r="U151" s="31">
        <f t="shared" si="81"/>
        <v>0</v>
      </c>
      <c r="V151" s="150">
        <f t="shared" si="49"/>
        <v>0</v>
      </c>
      <c r="W151" s="147">
        <v>0</v>
      </c>
      <c r="X151" s="147">
        <v>0</v>
      </c>
      <c r="Y151" s="147">
        <f t="shared" si="83"/>
        <v>0</v>
      </c>
      <c r="Z151" s="60">
        <f t="shared" si="83"/>
        <v>0</v>
      </c>
      <c r="AA151" s="144">
        <f t="shared" si="84"/>
        <v>0</v>
      </c>
      <c r="AB151" s="145">
        <f t="shared" si="77"/>
        <v>0</v>
      </c>
      <c r="AC151" s="145" t="s">
        <v>697</v>
      </c>
      <c r="AD151" s="181"/>
    </row>
    <row r="152" spans="1:30" ht="56.25" x14ac:dyDescent="0.2">
      <c r="A152" s="137" t="s">
        <v>240</v>
      </c>
      <c r="B152" s="138" t="s">
        <v>250</v>
      </c>
      <c r="C152" s="6" t="s">
        <v>249</v>
      </c>
      <c r="D152" s="255" t="s">
        <v>522</v>
      </c>
      <c r="E152" s="62" t="s">
        <v>18</v>
      </c>
      <c r="F152" s="361">
        <v>7</v>
      </c>
      <c r="G152" s="352">
        <v>536046798</v>
      </c>
      <c r="H152" s="62" t="s">
        <v>18</v>
      </c>
      <c r="I152" s="7">
        <v>2</v>
      </c>
      <c r="J152" s="8">
        <v>85552750</v>
      </c>
      <c r="K152" s="139">
        <v>1</v>
      </c>
      <c r="L152" s="73">
        <v>485399907</v>
      </c>
      <c r="M152" s="139">
        <v>1</v>
      </c>
      <c r="N152" s="324">
        <v>12899600</v>
      </c>
      <c r="O152" s="139">
        <v>1</v>
      </c>
      <c r="P152" s="149">
        <v>1400000</v>
      </c>
      <c r="Q152" s="200">
        <v>0</v>
      </c>
      <c r="R152" s="149">
        <v>0</v>
      </c>
      <c r="S152" s="200">
        <v>0</v>
      </c>
      <c r="T152" s="149">
        <v>0</v>
      </c>
      <c r="U152" s="31">
        <f t="shared" si="81"/>
        <v>2</v>
      </c>
      <c r="V152" s="143">
        <f t="shared" si="49"/>
        <v>14299600</v>
      </c>
      <c r="W152" s="144">
        <f>U152/K152*100</f>
        <v>200</v>
      </c>
      <c r="X152" s="145">
        <f t="shared" ref="X152" si="85">V152/L152*100</f>
        <v>2.9459420559798337</v>
      </c>
      <c r="Y152" s="147">
        <f t="shared" si="83"/>
        <v>4</v>
      </c>
      <c r="Z152" s="12">
        <f t="shared" si="83"/>
        <v>99852350</v>
      </c>
      <c r="AA152" s="145">
        <f t="shared" si="84"/>
        <v>57.142857142857139</v>
      </c>
      <c r="AB152" s="145">
        <f t="shared" si="77"/>
        <v>18.627543410864661</v>
      </c>
      <c r="AC152" s="145" t="s">
        <v>697</v>
      </c>
      <c r="AD152" s="118"/>
    </row>
    <row r="153" spans="1:30" x14ac:dyDescent="0.2">
      <c r="A153" s="646" t="s">
        <v>699</v>
      </c>
      <c r="B153" s="646"/>
      <c r="C153" s="646"/>
      <c r="D153" s="646"/>
      <c r="E153" s="646"/>
      <c r="F153" s="646"/>
      <c r="G153" s="646"/>
      <c r="H153" s="646"/>
      <c r="I153" s="646"/>
      <c r="J153" s="646"/>
      <c r="K153" s="646"/>
      <c r="L153" s="646"/>
      <c r="M153" s="646"/>
      <c r="N153" s="646"/>
      <c r="O153" s="646"/>
      <c r="P153" s="646"/>
      <c r="Q153" s="646"/>
      <c r="R153" s="646"/>
      <c r="S153" s="646"/>
      <c r="T153" s="646"/>
      <c r="U153" s="646"/>
      <c r="V153" s="646"/>
      <c r="W153" s="151">
        <f>AVERAGE(W152)</f>
        <v>200</v>
      </c>
      <c r="X153" s="151">
        <f>AVERAGE(X152)</f>
        <v>2.9459420559798337</v>
      </c>
      <c r="Y153" s="152"/>
      <c r="Z153" s="152"/>
      <c r="AA153" s="153"/>
      <c r="AB153" s="151"/>
      <c r="AC153" s="151"/>
      <c r="AD153" s="154"/>
    </row>
    <row r="154" spans="1:30" x14ac:dyDescent="0.2">
      <c r="A154" s="647" t="s">
        <v>685</v>
      </c>
      <c r="B154" s="648"/>
      <c r="C154" s="648"/>
      <c r="D154" s="648"/>
      <c r="E154" s="648"/>
      <c r="F154" s="648"/>
      <c r="G154" s="648"/>
      <c r="H154" s="648"/>
      <c r="I154" s="648"/>
      <c r="J154" s="648"/>
      <c r="K154" s="648"/>
      <c r="L154" s="648"/>
      <c r="M154" s="648"/>
      <c r="N154" s="648"/>
      <c r="O154" s="648"/>
      <c r="P154" s="648"/>
      <c r="Q154" s="648"/>
      <c r="R154" s="648"/>
      <c r="S154" s="648"/>
      <c r="T154" s="648"/>
      <c r="U154" s="648"/>
      <c r="V154" s="649"/>
      <c r="W154" s="151" t="str">
        <f t="shared" ref="W154:X154" si="86">IF(W153&lt;=50,"(SR)",IF(W153&lt;=65,"(R)",IF(W153&lt;=75,"(S)",IF(W153&lt;=90,"(T)","(ST)"))))</f>
        <v>(ST)</v>
      </c>
      <c r="X154" s="151" t="str">
        <f t="shared" si="86"/>
        <v>(SR)</v>
      </c>
      <c r="Y154" s="152"/>
      <c r="Z154" s="152"/>
      <c r="AA154" s="155"/>
      <c r="AB154" s="155"/>
      <c r="AC154" s="155"/>
      <c r="AD154" s="154"/>
    </row>
    <row r="155" spans="1:30" x14ac:dyDescent="0.2">
      <c r="A155" s="660" t="s">
        <v>700</v>
      </c>
      <c r="B155" s="660"/>
      <c r="C155" s="660"/>
      <c r="D155" s="660"/>
      <c r="E155" s="660"/>
      <c r="F155" s="660"/>
      <c r="G155" s="660"/>
      <c r="H155" s="660"/>
      <c r="I155" s="660"/>
      <c r="J155" s="660"/>
      <c r="K155" s="660"/>
      <c r="L155" s="660"/>
      <c r="M155" s="660"/>
      <c r="N155" s="660"/>
      <c r="O155" s="660"/>
      <c r="P155" s="660"/>
      <c r="Q155" s="660"/>
      <c r="R155" s="660"/>
      <c r="S155" s="660"/>
      <c r="T155" s="660"/>
      <c r="U155" s="660"/>
      <c r="V155" s="660"/>
      <c r="W155" s="183">
        <f>AVERAGE(W148)</f>
        <v>200</v>
      </c>
      <c r="X155" s="183">
        <f>AVERAGE(X148)</f>
        <v>2.6968799347623471</v>
      </c>
      <c r="Y155" s="184"/>
      <c r="Z155" s="184"/>
      <c r="AA155" s="185"/>
      <c r="AB155" s="183"/>
      <c r="AC155" s="183"/>
      <c r="AD155" s="186"/>
    </row>
    <row r="156" spans="1:30" x14ac:dyDescent="0.2">
      <c r="A156" s="661" t="s">
        <v>685</v>
      </c>
      <c r="B156" s="662"/>
      <c r="C156" s="662"/>
      <c r="D156" s="662"/>
      <c r="E156" s="662"/>
      <c r="F156" s="662"/>
      <c r="G156" s="662"/>
      <c r="H156" s="662"/>
      <c r="I156" s="662"/>
      <c r="J156" s="662"/>
      <c r="K156" s="662"/>
      <c r="L156" s="662"/>
      <c r="M156" s="662"/>
      <c r="N156" s="662"/>
      <c r="O156" s="662"/>
      <c r="P156" s="662"/>
      <c r="Q156" s="662"/>
      <c r="R156" s="662"/>
      <c r="S156" s="662"/>
      <c r="T156" s="662"/>
      <c r="U156" s="662"/>
      <c r="V156" s="663"/>
      <c r="W156" s="183" t="str">
        <f t="shared" ref="W156:X156" si="87">IF(W155&lt;=50,"(SR)",IF(W155&lt;=65,"(R)",IF(W155&lt;=75,"(S)",IF(W155&lt;=90,"(T)","(ST)"))))</f>
        <v>(ST)</v>
      </c>
      <c r="X156" s="183" t="str">
        <f t="shared" si="87"/>
        <v>(SR)</v>
      </c>
      <c r="Y156" s="184"/>
      <c r="Z156" s="184"/>
      <c r="AA156" s="187"/>
      <c r="AB156" s="187"/>
      <c r="AC156" s="187"/>
      <c r="AD156" s="186"/>
    </row>
    <row r="157" spans="1:30" ht="45.75" customHeight="1" x14ac:dyDescent="0.2">
      <c r="A157" s="132" t="s">
        <v>541</v>
      </c>
      <c r="B157" s="117" t="s">
        <v>543</v>
      </c>
      <c r="C157" s="63" t="s">
        <v>523</v>
      </c>
      <c r="D157" s="258" t="s">
        <v>524</v>
      </c>
      <c r="E157" s="64" t="s">
        <v>10</v>
      </c>
      <c r="F157" s="65">
        <v>10</v>
      </c>
      <c r="G157" s="362">
        <f>SUM(G158+G163+G167)</f>
        <v>594670270</v>
      </c>
      <c r="H157" s="64" t="s">
        <v>10</v>
      </c>
      <c r="I157" s="16">
        <v>0</v>
      </c>
      <c r="J157" s="68">
        <f>SUM(J158+J163+J167)</f>
        <v>0</v>
      </c>
      <c r="K157" s="136">
        <v>16</v>
      </c>
      <c r="L157" s="312">
        <f>SUM(L158+L163+L167)</f>
        <v>71945240</v>
      </c>
      <c r="M157" s="16">
        <v>0.27</v>
      </c>
      <c r="N157" s="121">
        <f>SUM(N158+N163+N167)</f>
        <v>1315000</v>
      </c>
      <c r="O157" s="16">
        <v>5</v>
      </c>
      <c r="P157" s="121">
        <f>SUM(P158+P163+P167)</f>
        <v>2000000</v>
      </c>
      <c r="Q157" s="16">
        <v>0</v>
      </c>
      <c r="R157" s="68">
        <f>SUM(R158+R163+R167)</f>
        <v>0</v>
      </c>
      <c r="S157" s="16">
        <v>0</v>
      </c>
      <c r="T157" s="68">
        <f>SUM(T158+T163+T167)</f>
        <v>0</v>
      </c>
      <c r="U157" s="29">
        <f t="shared" ref="U157:U160" si="88">M157+O157+Q157+S157</f>
        <v>5.27</v>
      </c>
      <c r="V157" s="127">
        <f t="shared" ref="V157:V246" si="89">N157+P157+R157+T157</f>
        <v>3315000</v>
      </c>
      <c r="W157" s="159">
        <f>U157/K157*100</f>
        <v>32.9375</v>
      </c>
      <c r="X157" s="159">
        <v>0</v>
      </c>
      <c r="Y157" s="174">
        <f t="shared" ref="Y157:Y158" si="90">I157+U157</f>
        <v>5.27</v>
      </c>
      <c r="Z157" s="68">
        <f>SUM(Z158+Z163+Z167)</f>
        <v>3315000</v>
      </c>
      <c r="AA157" s="159">
        <f>Y157/F157*100</f>
        <v>52.699999999999989</v>
      </c>
      <c r="AB157" s="129">
        <f t="shared" si="84"/>
        <v>0.55745177911786303</v>
      </c>
      <c r="AC157" s="145" t="s">
        <v>697</v>
      </c>
      <c r="AD157" s="165"/>
    </row>
    <row r="158" spans="1:30" ht="45" x14ac:dyDescent="0.2">
      <c r="A158" s="132" t="s">
        <v>542</v>
      </c>
      <c r="B158" s="117" t="s">
        <v>544</v>
      </c>
      <c r="C158" s="63" t="s">
        <v>525</v>
      </c>
      <c r="D158" s="258" t="s">
        <v>526</v>
      </c>
      <c r="E158" s="69" t="s">
        <v>497</v>
      </c>
      <c r="F158" s="65">
        <v>11</v>
      </c>
      <c r="G158" s="362">
        <f>SUM(G159:G160)</f>
        <v>428672232</v>
      </c>
      <c r="H158" s="69" t="s">
        <v>497</v>
      </c>
      <c r="I158" s="16">
        <v>0</v>
      </c>
      <c r="J158" s="68">
        <f>SUM(J159:J160)</f>
        <v>0</v>
      </c>
      <c r="K158" s="136">
        <v>1</v>
      </c>
      <c r="L158" s="312">
        <f>SUM(L159:L160)</f>
        <v>39998080</v>
      </c>
      <c r="M158" s="16">
        <v>1</v>
      </c>
      <c r="N158" s="121">
        <f>SUM(N159:N160)</f>
        <v>1315000</v>
      </c>
      <c r="O158" s="16">
        <v>1</v>
      </c>
      <c r="P158" s="68">
        <f>SUM(P159:P160)</f>
        <v>2000000</v>
      </c>
      <c r="Q158" s="16">
        <v>0</v>
      </c>
      <c r="R158" s="68">
        <f>SUM(R159:R160)</f>
        <v>0</v>
      </c>
      <c r="S158" s="16">
        <v>0</v>
      </c>
      <c r="T158" s="68">
        <f>SUM(T159:T160)</f>
        <v>0</v>
      </c>
      <c r="U158" s="31">
        <f t="shared" si="88"/>
        <v>2</v>
      </c>
      <c r="V158" s="127">
        <f t="shared" si="89"/>
        <v>3315000</v>
      </c>
      <c r="W158" s="159">
        <v>0</v>
      </c>
      <c r="X158" s="159">
        <v>0</v>
      </c>
      <c r="Y158" s="174">
        <f t="shared" si="90"/>
        <v>2</v>
      </c>
      <c r="Z158" s="68">
        <f>SUM(Z159:Z160)</f>
        <v>3315000</v>
      </c>
      <c r="AA158" s="159">
        <f t="shared" si="84"/>
        <v>18.181818181818183</v>
      </c>
      <c r="AB158" s="129">
        <f t="shared" si="84"/>
        <v>0.7733181093941256</v>
      </c>
      <c r="AC158" s="145" t="s">
        <v>697</v>
      </c>
      <c r="AD158" s="165"/>
    </row>
    <row r="159" spans="1:30" ht="78.75" x14ac:dyDescent="0.2">
      <c r="A159" s="137" t="s">
        <v>545</v>
      </c>
      <c r="B159" s="138" t="s">
        <v>547</v>
      </c>
      <c r="C159" s="70" t="s">
        <v>527</v>
      </c>
      <c r="D159" s="255" t="s">
        <v>528</v>
      </c>
      <c r="E159" s="62" t="s">
        <v>490</v>
      </c>
      <c r="F159" s="7">
        <v>24</v>
      </c>
      <c r="G159" s="352">
        <v>344986116</v>
      </c>
      <c r="H159" s="62" t="s">
        <v>490</v>
      </c>
      <c r="I159" s="7">
        <v>0</v>
      </c>
      <c r="J159" s="13">
        <v>0</v>
      </c>
      <c r="K159" s="139">
        <v>2</v>
      </c>
      <c r="L159" s="73">
        <v>29349040</v>
      </c>
      <c r="M159" s="200">
        <v>1</v>
      </c>
      <c r="N159" s="324">
        <v>1315000</v>
      </c>
      <c r="O159" s="200">
        <v>1</v>
      </c>
      <c r="P159" s="149">
        <v>2000000</v>
      </c>
      <c r="Q159" s="200">
        <v>0</v>
      </c>
      <c r="R159" s="149">
        <v>0</v>
      </c>
      <c r="S159" s="200">
        <v>0</v>
      </c>
      <c r="T159" s="149">
        <v>0</v>
      </c>
      <c r="U159" s="31">
        <f t="shared" si="88"/>
        <v>2</v>
      </c>
      <c r="V159" s="150">
        <f t="shared" si="89"/>
        <v>3315000</v>
      </c>
      <c r="W159" s="144">
        <f>U159/F159*100</f>
        <v>8.3333333333333321</v>
      </c>
      <c r="X159" s="144">
        <f>V159/G159*100</f>
        <v>0.9609082355070776</v>
      </c>
      <c r="Y159" s="147">
        <f>I159+U159</f>
        <v>2</v>
      </c>
      <c r="Z159" s="60">
        <f>J159+V159</f>
        <v>3315000</v>
      </c>
      <c r="AA159" s="144">
        <f>Y159/F159*100</f>
        <v>8.3333333333333321</v>
      </c>
      <c r="AB159" s="145">
        <f>Z159/G159*100</f>
        <v>0.9609082355070776</v>
      </c>
      <c r="AC159" s="145" t="s">
        <v>697</v>
      </c>
      <c r="AD159" s="118"/>
    </row>
    <row r="160" spans="1:30" ht="45" x14ac:dyDescent="0.2">
      <c r="A160" s="137" t="s">
        <v>546</v>
      </c>
      <c r="B160" s="138" t="s">
        <v>548</v>
      </c>
      <c r="C160" s="70" t="s">
        <v>529</v>
      </c>
      <c r="D160" s="255" t="s">
        <v>530</v>
      </c>
      <c r="E160" s="62" t="s">
        <v>18</v>
      </c>
      <c r="F160" s="7">
        <v>24</v>
      </c>
      <c r="G160" s="352">
        <v>83686116</v>
      </c>
      <c r="H160" s="62" t="s">
        <v>18</v>
      </c>
      <c r="I160" s="7">
        <v>0</v>
      </c>
      <c r="J160" s="13">
        <v>0</v>
      </c>
      <c r="K160" s="139">
        <v>2</v>
      </c>
      <c r="L160" s="73">
        <v>10649040</v>
      </c>
      <c r="M160" s="200">
        <v>0</v>
      </c>
      <c r="N160" s="324">
        <v>0</v>
      </c>
      <c r="O160" s="200">
        <v>0</v>
      </c>
      <c r="P160" s="149">
        <v>0</v>
      </c>
      <c r="Q160" s="200">
        <v>0</v>
      </c>
      <c r="R160" s="149">
        <v>0</v>
      </c>
      <c r="S160" s="200">
        <v>0</v>
      </c>
      <c r="T160" s="149">
        <v>0</v>
      </c>
      <c r="U160" s="31">
        <f t="shared" si="88"/>
        <v>0</v>
      </c>
      <c r="V160" s="150">
        <f t="shared" si="89"/>
        <v>0</v>
      </c>
      <c r="W160" s="144">
        <f>U160/F160*100</f>
        <v>0</v>
      </c>
      <c r="X160" s="144">
        <f>V160/G160*100</f>
        <v>0</v>
      </c>
      <c r="Y160" s="147">
        <f>I160+U160</f>
        <v>0</v>
      </c>
      <c r="Z160" s="60">
        <f>J160+V160</f>
        <v>0</v>
      </c>
      <c r="AA160" s="144">
        <f>Y160/F160*100</f>
        <v>0</v>
      </c>
      <c r="AB160" s="145">
        <f>Z160/G160*100</f>
        <v>0</v>
      </c>
      <c r="AC160" s="145" t="s">
        <v>697</v>
      </c>
      <c r="AD160" s="181"/>
    </row>
    <row r="161" spans="1:30" x14ac:dyDescent="0.2">
      <c r="A161" s="646" t="s">
        <v>699</v>
      </c>
      <c r="B161" s="646"/>
      <c r="C161" s="646"/>
      <c r="D161" s="646"/>
      <c r="E161" s="646"/>
      <c r="F161" s="646"/>
      <c r="G161" s="646"/>
      <c r="H161" s="646"/>
      <c r="I161" s="646"/>
      <c r="J161" s="646"/>
      <c r="K161" s="646"/>
      <c r="L161" s="646"/>
      <c r="M161" s="646"/>
      <c r="N161" s="646"/>
      <c r="O161" s="646"/>
      <c r="P161" s="646"/>
      <c r="Q161" s="646"/>
      <c r="R161" s="646"/>
      <c r="S161" s="646"/>
      <c r="T161" s="646"/>
      <c r="U161" s="646"/>
      <c r="V161" s="646"/>
      <c r="W161" s="151">
        <f>AVERAGE(W159:W160)</f>
        <v>4.1666666666666661</v>
      </c>
      <c r="X161" s="151">
        <f>AVERAGE(X159:X160)</f>
        <v>0.4804541177535388</v>
      </c>
      <c r="Y161" s="152"/>
      <c r="Z161" s="152"/>
      <c r="AA161" s="153"/>
      <c r="AB161" s="151"/>
      <c r="AC161" s="151"/>
      <c r="AD161" s="154"/>
    </row>
    <row r="162" spans="1:30" x14ac:dyDescent="0.2">
      <c r="A162" s="647" t="s">
        <v>685</v>
      </c>
      <c r="B162" s="648"/>
      <c r="C162" s="648"/>
      <c r="D162" s="648"/>
      <c r="E162" s="648"/>
      <c r="F162" s="648"/>
      <c r="G162" s="648"/>
      <c r="H162" s="648"/>
      <c r="I162" s="648"/>
      <c r="J162" s="648"/>
      <c r="K162" s="648"/>
      <c r="L162" s="648"/>
      <c r="M162" s="648"/>
      <c r="N162" s="648"/>
      <c r="O162" s="648"/>
      <c r="P162" s="648"/>
      <c r="Q162" s="648"/>
      <c r="R162" s="648"/>
      <c r="S162" s="648"/>
      <c r="T162" s="648"/>
      <c r="U162" s="648"/>
      <c r="V162" s="649"/>
      <c r="W162" s="151" t="str">
        <f t="shared" ref="W162:X162" si="91">IF(W161&lt;=50,"(SR)",IF(W161&lt;=65,"(R)",IF(W161&lt;=75,"(S)",IF(W161&lt;=90,"(T)","(ST)"))))</f>
        <v>(SR)</v>
      </c>
      <c r="X162" s="151" t="str">
        <f t="shared" si="91"/>
        <v>(SR)</v>
      </c>
      <c r="Y162" s="152"/>
      <c r="Z162" s="152"/>
      <c r="AA162" s="155"/>
      <c r="AB162" s="155"/>
      <c r="AC162" s="155"/>
      <c r="AD162" s="154"/>
    </row>
    <row r="163" spans="1:30" ht="67.5" x14ac:dyDescent="0.2">
      <c r="A163" s="132" t="s">
        <v>549</v>
      </c>
      <c r="B163" s="117" t="s">
        <v>550</v>
      </c>
      <c r="C163" s="63" t="s">
        <v>531</v>
      </c>
      <c r="D163" s="258" t="s">
        <v>532</v>
      </c>
      <c r="E163" s="71" t="s">
        <v>497</v>
      </c>
      <c r="F163" s="16">
        <v>10</v>
      </c>
      <c r="G163" s="124">
        <f>SUM(G164)</f>
        <v>55332666</v>
      </c>
      <c r="H163" s="71" t="s">
        <v>497</v>
      </c>
      <c r="I163" s="16">
        <v>0</v>
      </c>
      <c r="J163" s="68">
        <f>SUM(J164)</f>
        <v>0</v>
      </c>
      <c r="K163" s="136">
        <v>1</v>
      </c>
      <c r="L163" s="312">
        <f>SUM(L164)</f>
        <v>10649040</v>
      </c>
      <c r="M163" s="136">
        <v>0</v>
      </c>
      <c r="N163" s="68">
        <f>SUM(N164)</f>
        <v>0</v>
      </c>
      <c r="O163" s="136">
        <v>0</v>
      </c>
      <c r="P163" s="68">
        <f>SUM(P164)</f>
        <v>0</v>
      </c>
      <c r="Q163" s="136">
        <v>0</v>
      </c>
      <c r="R163" s="68">
        <f>SUM(R164)</f>
        <v>0</v>
      </c>
      <c r="S163" s="136">
        <v>0</v>
      </c>
      <c r="T163" s="68">
        <f>SUM(T164)</f>
        <v>0</v>
      </c>
      <c r="U163" s="174">
        <v>0</v>
      </c>
      <c r="V163" s="127">
        <f t="shared" si="89"/>
        <v>0</v>
      </c>
      <c r="W163" s="159">
        <v>0</v>
      </c>
      <c r="X163" s="159">
        <v>0</v>
      </c>
      <c r="Y163" s="174">
        <f t="shared" ref="Y163" si="92">I163+U163</f>
        <v>0</v>
      </c>
      <c r="Z163" s="68">
        <f>SUM(Z164)</f>
        <v>0</v>
      </c>
      <c r="AA163" s="159">
        <f t="shared" ref="AA163:AB163" si="93">Y163/F163*100</f>
        <v>0</v>
      </c>
      <c r="AB163" s="129">
        <f t="shared" si="93"/>
        <v>0</v>
      </c>
      <c r="AC163" s="145" t="s">
        <v>697</v>
      </c>
      <c r="AD163" s="118"/>
    </row>
    <row r="164" spans="1:30" ht="56.25" x14ac:dyDescent="0.2">
      <c r="A164" s="137" t="s">
        <v>553</v>
      </c>
      <c r="B164" s="138" t="s">
        <v>554</v>
      </c>
      <c r="C164" s="70" t="s">
        <v>533</v>
      </c>
      <c r="D164" s="255" t="s">
        <v>534</v>
      </c>
      <c r="E164" s="62" t="s">
        <v>253</v>
      </c>
      <c r="F164" s="7">
        <v>10</v>
      </c>
      <c r="G164" s="282">
        <v>55332666</v>
      </c>
      <c r="H164" s="62" t="s">
        <v>253</v>
      </c>
      <c r="I164" s="7">
        <v>0</v>
      </c>
      <c r="J164" s="13">
        <v>0</v>
      </c>
      <c r="K164" s="139">
        <v>2</v>
      </c>
      <c r="L164" s="73">
        <v>10649040</v>
      </c>
      <c r="M164" s="200">
        <v>0</v>
      </c>
      <c r="N164" s="149">
        <v>0</v>
      </c>
      <c r="O164" s="200">
        <v>0</v>
      </c>
      <c r="P164" s="149">
        <v>0</v>
      </c>
      <c r="Q164" s="200">
        <v>0</v>
      </c>
      <c r="R164" s="149">
        <v>0</v>
      </c>
      <c r="S164" s="200">
        <v>0</v>
      </c>
      <c r="T164" s="149">
        <v>0</v>
      </c>
      <c r="U164" s="139">
        <v>0</v>
      </c>
      <c r="V164" s="150">
        <f t="shared" si="89"/>
        <v>0</v>
      </c>
      <c r="W164" s="144">
        <f>U164/F164*100</f>
        <v>0</v>
      </c>
      <c r="X164" s="144">
        <f>V164/G164*100</f>
        <v>0</v>
      </c>
      <c r="Y164" s="147">
        <f>I164+U164</f>
        <v>0</v>
      </c>
      <c r="Z164" s="60">
        <f>J164+V164</f>
        <v>0</v>
      </c>
      <c r="AA164" s="144">
        <f>Y164/F164*100</f>
        <v>0</v>
      </c>
      <c r="AB164" s="145">
        <f>Z164/G164*100</f>
        <v>0</v>
      </c>
      <c r="AC164" s="145" t="s">
        <v>697</v>
      </c>
      <c r="AD164" s="181"/>
    </row>
    <row r="165" spans="1:30" x14ac:dyDescent="0.2">
      <c r="A165" s="646" t="s">
        <v>699</v>
      </c>
      <c r="B165" s="646"/>
      <c r="C165" s="646"/>
      <c r="D165" s="646"/>
      <c r="E165" s="646"/>
      <c r="F165" s="646"/>
      <c r="G165" s="646"/>
      <c r="H165" s="646"/>
      <c r="I165" s="646"/>
      <c r="J165" s="646"/>
      <c r="K165" s="646"/>
      <c r="L165" s="646"/>
      <c r="M165" s="646"/>
      <c r="N165" s="646"/>
      <c r="O165" s="646"/>
      <c r="P165" s="646"/>
      <c r="Q165" s="646"/>
      <c r="R165" s="646"/>
      <c r="S165" s="646"/>
      <c r="T165" s="646"/>
      <c r="U165" s="646"/>
      <c r="V165" s="646"/>
      <c r="W165" s="151">
        <f>AVERAGE(W164)</f>
        <v>0</v>
      </c>
      <c r="X165" s="151">
        <f>AVERAGE(X164)</f>
        <v>0</v>
      </c>
      <c r="Y165" s="152"/>
      <c r="Z165" s="152"/>
      <c r="AA165" s="153"/>
      <c r="AB165" s="151"/>
      <c r="AC165" s="151"/>
      <c r="AD165" s="154"/>
    </row>
    <row r="166" spans="1:30" x14ac:dyDescent="0.2">
      <c r="A166" s="647" t="s">
        <v>685</v>
      </c>
      <c r="B166" s="648"/>
      <c r="C166" s="648"/>
      <c r="D166" s="648"/>
      <c r="E166" s="648"/>
      <c r="F166" s="648"/>
      <c r="G166" s="648"/>
      <c r="H166" s="648"/>
      <c r="I166" s="648"/>
      <c r="J166" s="648"/>
      <c r="K166" s="648"/>
      <c r="L166" s="648"/>
      <c r="M166" s="648"/>
      <c r="N166" s="648"/>
      <c r="O166" s="648"/>
      <c r="P166" s="648"/>
      <c r="Q166" s="648"/>
      <c r="R166" s="648"/>
      <c r="S166" s="648"/>
      <c r="T166" s="648"/>
      <c r="U166" s="648"/>
      <c r="V166" s="649"/>
      <c r="W166" s="151" t="str">
        <f t="shared" ref="W166:X166" si="94">IF(W165&lt;=50,"(SR)",IF(W165&lt;=65,"(R)",IF(W165&lt;=75,"(S)",IF(W165&lt;=90,"(T)","(ST)"))))</f>
        <v>(SR)</v>
      </c>
      <c r="X166" s="151" t="str">
        <f t="shared" si="94"/>
        <v>(SR)</v>
      </c>
      <c r="Y166" s="152"/>
      <c r="Z166" s="152"/>
      <c r="AA166" s="155"/>
      <c r="AB166" s="155"/>
      <c r="AC166" s="155"/>
      <c r="AD166" s="154"/>
    </row>
    <row r="167" spans="1:30" ht="67.5" x14ac:dyDescent="0.2">
      <c r="A167" s="132" t="s">
        <v>552</v>
      </c>
      <c r="B167" s="117" t="s">
        <v>551</v>
      </c>
      <c r="C167" s="63" t="s">
        <v>535</v>
      </c>
      <c r="D167" s="258" t="s">
        <v>536</v>
      </c>
      <c r="E167" s="69" t="s">
        <v>497</v>
      </c>
      <c r="F167" s="65">
        <v>10</v>
      </c>
      <c r="G167" s="124">
        <f>SUM(G168:G169)</f>
        <v>110665372</v>
      </c>
      <c r="H167" s="69" t="s">
        <v>497</v>
      </c>
      <c r="I167" s="16">
        <v>0</v>
      </c>
      <c r="J167" s="68">
        <f>SUM(J168:J169)</f>
        <v>0</v>
      </c>
      <c r="K167" s="136">
        <v>1</v>
      </c>
      <c r="L167" s="312">
        <f>SUM(L168:L169)</f>
        <v>21298120</v>
      </c>
      <c r="M167" s="136">
        <v>0</v>
      </c>
      <c r="N167" s="68">
        <f>SUM(N168:N169)</f>
        <v>0</v>
      </c>
      <c r="O167" s="136">
        <v>0</v>
      </c>
      <c r="P167" s="68">
        <f>SUM(P168:P169)</f>
        <v>0</v>
      </c>
      <c r="Q167" s="136">
        <v>0</v>
      </c>
      <c r="R167" s="68">
        <f>SUM(R168:R169)</f>
        <v>0</v>
      </c>
      <c r="S167" s="136">
        <v>0</v>
      </c>
      <c r="T167" s="68">
        <f>SUM(T168:T169)</f>
        <v>0</v>
      </c>
      <c r="U167" s="29">
        <f t="shared" ref="U167:U169" si="95">M167+O167+Q167+S167</f>
        <v>0</v>
      </c>
      <c r="V167" s="127">
        <f t="shared" si="89"/>
        <v>0</v>
      </c>
      <c r="W167" s="159">
        <v>0</v>
      </c>
      <c r="X167" s="159">
        <v>0</v>
      </c>
      <c r="Y167" s="174">
        <f t="shared" ref="Y167" si="96">I167+U167</f>
        <v>0</v>
      </c>
      <c r="Z167" s="68">
        <f>SUM(Z168:Z169)</f>
        <v>0</v>
      </c>
      <c r="AA167" s="159">
        <f t="shared" ref="AA167:AB167" si="97">Y167/F167*100</f>
        <v>0</v>
      </c>
      <c r="AB167" s="129">
        <f t="shared" si="97"/>
        <v>0</v>
      </c>
      <c r="AC167" s="145" t="s">
        <v>697</v>
      </c>
      <c r="AD167" s="118"/>
    </row>
    <row r="168" spans="1:30" ht="67.5" x14ac:dyDescent="0.2">
      <c r="A168" s="137" t="s">
        <v>555</v>
      </c>
      <c r="B168" s="138" t="s">
        <v>557</v>
      </c>
      <c r="C168" s="70" t="s">
        <v>537</v>
      </c>
      <c r="D168" s="255" t="s">
        <v>538</v>
      </c>
      <c r="E168" s="62" t="s">
        <v>446</v>
      </c>
      <c r="F168" s="7">
        <v>15</v>
      </c>
      <c r="G168" s="282">
        <v>55332706</v>
      </c>
      <c r="H168" s="62" t="s">
        <v>446</v>
      </c>
      <c r="I168" s="7">
        <v>0</v>
      </c>
      <c r="J168" s="13">
        <v>0</v>
      </c>
      <c r="K168" s="139">
        <v>1</v>
      </c>
      <c r="L168" s="73">
        <v>10649080</v>
      </c>
      <c r="M168" s="200">
        <v>0</v>
      </c>
      <c r="N168" s="149">
        <v>0</v>
      </c>
      <c r="O168" s="200">
        <v>0</v>
      </c>
      <c r="P168" s="149">
        <v>0</v>
      </c>
      <c r="Q168" s="200">
        <v>0</v>
      </c>
      <c r="R168" s="149">
        <v>0</v>
      </c>
      <c r="S168" s="200">
        <v>0</v>
      </c>
      <c r="T168" s="149">
        <v>0</v>
      </c>
      <c r="U168" s="31">
        <f t="shared" si="95"/>
        <v>0</v>
      </c>
      <c r="V168" s="150">
        <f t="shared" si="89"/>
        <v>0</v>
      </c>
      <c r="W168" s="144">
        <f>U168/F168*100</f>
        <v>0</v>
      </c>
      <c r="X168" s="144">
        <f>V168/G168*100</f>
        <v>0</v>
      </c>
      <c r="Y168" s="147">
        <f>I168+U168</f>
        <v>0</v>
      </c>
      <c r="Z168" s="60">
        <f>J168+V168</f>
        <v>0</v>
      </c>
      <c r="AA168" s="144">
        <f>Y168/F168*100</f>
        <v>0</v>
      </c>
      <c r="AB168" s="145">
        <f>Z168/G168*100</f>
        <v>0</v>
      </c>
      <c r="AC168" s="145" t="s">
        <v>697</v>
      </c>
      <c r="AD168" s="181"/>
    </row>
    <row r="169" spans="1:30" ht="67.5" x14ac:dyDescent="0.2">
      <c r="A169" s="137" t="s">
        <v>556</v>
      </c>
      <c r="B169" s="138" t="s">
        <v>558</v>
      </c>
      <c r="C169" s="70" t="s">
        <v>539</v>
      </c>
      <c r="D169" s="255" t="s">
        <v>540</v>
      </c>
      <c r="E169" s="62" t="s">
        <v>18</v>
      </c>
      <c r="F169" s="7">
        <v>25</v>
      </c>
      <c r="G169" s="282">
        <v>55332666</v>
      </c>
      <c r="H169" s="62" t="s">
        <v>18</v>
      </c>
      <c r="I169" s="7">
        <v>0</v>
      </c>
      <c r="J169" s="13">
        <v>0</v>
      </c>
      <c r="K169" s="139">
        <v>1</v>
      </c>
      <c r="L169" s="73">
        <v>10649040</v>
      </c>
      <c r="M169" s="200">
        <v>0</v>
      </c>
      <c r="N169" s="149">
        <v>0</v>
      </c>
      <c r="O169" s="200">
        <v>0</v>
      </c>
      <c r="P169" s="149">
        <v>0</v>
      </c>
      <c r="Q169" s="200">
        <v>0</v>
      </c>
      <c r="R169" s="149">
        <v>0</v>
      </c>
      <c r="S169" s="200">
        <v>0</v>
      </c>
      <c r="T169" s="149">
        <v>0</v>
      </c>
      <c r="U169" s="31">
        <f t="shared" si="95"/>
        <v>0</v>
      </c>
      <c r="V169" s="150">
        <f t="shared" si="89"/>
        <v>0</v>
      </c>
      <c r="W169" s="144">
        <f>U169/F169*100</f>
        <v>0</v>
      </c>
      <c r="X169" s="144">
        <f>V169/G169*100</f>
        <v>0</v>
      </c>
      <c r="Y169" s="147">
        <f>I169+U169</f>
        <v>0</v>
      </c>
      <c r="Z169" s="60">
        <f>J169+V169</f>
        <v>0</v>
      </c>
      <c r="AA169" s="144">
        <f>Y169/F169*100</f>
        <v>0</v>
      </c>
      <c r="AB169" s="145">
        <f>Z169/G169*100</f>
        <v>0</v>
      </c>
      <c r="AC169" s="145" t="s">
        <v>697</v>
      </c>
      <c r="AD169" s="181"/>
    </row>
    <row r="170" spans="1:30" x14ac:dyDescent="0.2">
      <c r="A170" s="646" t="s">
        <v>699</v>
      </c>
      <c r="B170" s="646"/>
      <c r="C170" s="646"/>
      <c r="D170" s="646"/>
      <c r="E170" s="646"/>
      <c r="F170" s="646"/>
      <c r="G170" s="646"/>
      <c r="H170" s="646"/>
      <c r="I170" s="646"/>
      <c r="J170" s="646"/>
      <c r="K170" s="646"/>
      <c r="L170" s="646"/>
      <c r="M170" s="646"/>
      <c r="N170" s="646"/>
      <c r="O170" s="646"/>
      <c r="P170" s="646"/>
      <c r="Q170" s="646"/>
      <c r="R170" s="646"/>
      <c r="S170" s="646"/>
      <c r="T170" s="646"/>
      <c r="U170" s="646"/>
      <c r="V170" s="646"/>
      <c r="W170" s="151">
        <f>AVERAGE(W168:W169)</f>
        <v>0</v>
      </c>
      <c r="X170" s="151">
        <f>AVERAGE(X168:X169)</f>
        <v>0</v>
      </c>
      <c r="Y170" s="152"/>
      <c r="Z170" s="152"/>
      <c r="AA170" s="153"/>
      <c r="AB170" s="151"/>
      <c r="AC170" s="151"/>
      <c r="AD170" s="154"/>
    </row>
    <row r="171" spans="1:30" x14ac:dyDescent="0.2">
      <c r="A171" s="647" t="s">
        <v>685</v>
      </c>
      <c r="B171" s="648"/>
      <c r="C171" s="648"/>
      <c r="D171" s="648"/>
      <c r="E171" s="648"/>
      <c r="F171" s="648"/>
      <c r="G171" s="648"/>
      <c r="H171" s="648"/>
      <c r="I171" s="648"/>
      <c r="J171" s="648"/>
      <c r="K171" s="648"/>
      <c r="L171" s="648"/>
      <c r="M171" s="648"/>
      <c r="N171" s="648"/>
      <c r="O171" s="648"/>
      <c r="P171" s="648"/>
      <c r="Q171" s="648"/>
      <c r="R171" s="648"/>
      <c r="S171" s="648"/>
      <c r="T171" s="648"/>
      <c r="U171" s="648"/>
      <c r="V171" s="649"/>
      <c r="W171" s="151" t="str">
        <f t="shared" ref="W171:X171" si="98">IF(W170&lt;=50,"(SR)",IF(W170&lt;=65,"(R)",IF(W170&lt;=75,"(S)",IF(W170&lt;=90,"(T)","(ST)"))))</f>
        <v>(SR)</v>
      </c>
      <c r="X171" s="151" t="str">
        <f t="shared" si="98"/>
        <v>(SR)</v>
      </c>
      <c r="Y171" s="152"/>
      <c r="Z171" s="152"/>
      <c r="AA171" s="155"/>
      <c r="AB171" s="155"/>
      <c r="AC171" s="155"/>
      <c r="AD171" s="154"/>
    </row>
    <row r="172" spans="1:30" x14ac:dyDescent="0.2">
      <c r="A172" s="660" t="s">
        <v>700</v>
      </c>
      <c r="B172" s="660"/>
      <c r="C172" s="660"/>
      <c r="D172" s="660"/>
      <c r="E172" s="660"/>
      <c r="F172" s="660"/>
      <c r="G172" s="660"/>
      <c r="H172" s="660"/>
      <c r="I172" s="660"/>
      <c r="J172" s="660"/>
      <c r="K172" s="660"/>
      <c r="L172" s="660"/>
      <c r="M172" s="660"/>
      <c r="N172" s="660"/>
      <c r="O172" s="660"/>
      <c r="P172" s="660"/>
      <c r="Q172" s="660"/>
      <c r="R172" s="660"/>
      <c r="S172" s="660"/>
      <c r="T172" s="660"/>
      <c r="U172" s="660"/>
      <c r="V172" s="660"/>
      <c r="W172" s="183">
        <f>AVERAGE(W167,W163,W158)</f>
        <v>0</v>
      </c>
      <c r="X172" s="183">
        <f>AVERAGE(X167,X163,X158)</f>
        <v>0</v>
      </c>
      <c r="Y172" s="184"/>
      <c r="Z172" s="184"/>
      <c r="AA172" s="185"/>
      <c r="AB172" s="183"/>
      <c r="AC172" s="183"/>
      <c r="AD172" s="186"/>
    </row>
    <row r="173" spans="1:30" x14ac:dyDescent="0.2">
      <c r="A173" s="661" t="s">
        <v>685</v>
      </c>
      <c r="B173" s="662"/>
      <c r="C173" s="662"/>
      <c r="D173" s="662"/>
      <c r="E173" s="662"/>
      <c r="F173" s="662"/>
      <c r="G173" s="662"/>
      <c r="H173" s="662"/>
      <c r="I173" s="662"/>
      <c r="J173" s="662"/>
      <c r="K173" s="662"/>
      <c r="L173" s="662"/>
      <c r="M173" s="662"/>
      <c r="N173" s="662"/>
      <c r="O173" s="662"/>
      <c r="P173" s="662"/>
      <c r="Q173" s="662"/>
      <c r="R173" s="662"/>
      <c r="S173" s="662"/>
      <c r="T173" s="662"/>
      <c r="U173" s="662"/>
      <c r="V173" s="663"/>
      <c r="W173" s="183" t="str">
        <f t="shared" ref="W173:X173" si="99">IF(W172&lt;=50,"(SR)",IF(W172&lt;=65,"(R)",IF(W172&lt;=75,"(S)",IF(W172&lt;=90,"(T)","(ST)"))))</f>
        <v>(SR)</v>
      </c>
      <c r="X173" s="183" t="str">
        <f t="shared" si="99"/>
        <v>(SR)</v>
      </c>
      <c r="Y173" s="184"/>
      <c r="Z173" s="184"/>
      <c r="AA173" s="187"/>
      <c r="AB173" s="187"/>
      <c r="AC173" s="187"/>
      <c r="AD173" s="186"/>
    </row>
    <row r="174" spans="1:30" ht="63.75" customHeight="1" x14ac:dyDescent="0.2">
      <c r="A174" s="132"/>
      <c r="B174" s="117" t="s">
        <v>252</v>
      </c>
      <c r="C174" s="1" t="s">
        <v>251</v>
      </c>
      <c r="D174" s="297"/>
      <c r="E174" s="167"/>
      <c r="F174" s="169"/>
      <c r="G174" s="351">
        <f>SUM(G175+G176+G207+G208+G253+G254)</f>
        <v>20852641689</v>
      </c>
      <c r="H174" s="133"/>
      <c r="I174" s="203"/>
      <c r="J174" s="119">
        <f>SUM(J175+J176+J207+J208+J253+J254)</f>
        <v>9719911573</v>
      </c>
      <c r="K174" s="139"/>
      <c r="L174" s="119">
        <f>SUM(L175+L176+L207+L208+L253+L254)</f>
        <v>9304241436</v>
      </c>
      <c r="M174" s="123"/>
      <c r="N174" s="312">
        <f>SUM(N175+N176+N207+N208+N253+N254)</f>
        <v>76457040</v>
      </c>
      <c r="O174" s="123"/>
      <c r="P174" s="312">
        <f>SUM(P175+P176+P207+P208+P253+P254)</f>
        <v>1550934730</v>
      </c>
      <c r="Q174" s="125"/>
      <c r="R174" s="67">
        <f>SUM(R175+R176+R207+R208+R253+R254)</f>
        <v>0</v>
      </c>
      <c r="S174" s="125"/>
      <c r="T174" s="43">
        <f>SUM(T175+T176+T207+T208+T253+T254)</f>
        <v>0</v>
      </c>
      <c r="U174" s="121"/>
      <c r="V174" s="196">
        <f>SUM(V175+V176+V207+V208+V253+V254)</f>
        <v>1627391770</v>
      </c>
      <c r="W174" s="128"/>
      <c r="X174" s="129">
        <f>V174/L174*100</f>
        <v>17.490859208610932</v>
      </c>
      <c r="Y174" s="174"/>
      <c r="Z174" s="133">
        <f>SUM(Z175+Z176+Z207+Z208+Z253+Z254)</f>
        <v>11291503343</v>
      </c>
      <c r="AA174" s="159"/>
      <c r="AB174" s="129">
        <f>Z174/G174*100</f>
        <v>54.149030666730312</v>
      </c>
      <c r="AC174" s="145" t="s">
        <v>697</v>
      </c>
      <c r="AD174" s="118"/>
    </row>
    <row r="175" spans="1:30" ht="56.25" x14ac:dyDescent="0.2">
      <c r="A175" s="650" t="s">
        <v>4</v>
      </c>
      <c r="B175" s="628" t="s">
        <v>259</v>
      </c>
      <c r="C175" s="668" t="s">
        <v>258</v>
      </c>
      <c r="D175" s="1" t="s">
        <v>559</v>
      </c>
      <c r="E175" s="46" t="s">
        <v>10</v>
      </c>
      <c r="F175" s="47">
        <v>100</v>
      </c>
      <c r="G175" s="363">
        <f>SUM(G177+G194)</f>
        <v>2453284532</v>
      </c>
      <c r="H175" s="46" t="s">
        <v>10</v>
      </c>
      <c r="I175" s="47">
        <v>100</v>
      </c>
      <c r="J175" s="298">
        <f>SUM(J177+J194)</f>
        <v>124921400</v>
      </c>
      <c r="K175" s="174">
        <v>100</v>
      </c>
      <c r="L175" s="204">
        <f>SUM(L177+L194)</f>
        <v>418627854</v>
      </c>
      <c r="M175" s="174">
        <v>0</v>
      </c>
      <c r="N175" s="311">
        <f>SUM(N177+N194)</f>
        <v>0</v>
      </c>
      <c r="O175" s="174">
        <v>0</v>
      </c>
      <c r="P175" s="195">
        <f>SUM(P177+P194)</f>
        <v>142792880</v>
      </c>
      <c r="Q175" s="174">
        <v>0</v>
      </c>
      <c r="R175" s="195">
        <f>SUM(R177+R194)</f>
        <v>0</v>
      </c>
      <c r="S175" s="174">
        <v>0</v>
      </c>
      <c r="T175" s="195">
        <f>SUM(T177+T194)</f>
        <v>0</v>
      </c>
      <c r="U175" s="29">
        <f t="shared" ref="U175:U191" si="100">M175+O175+Q175+S175</f>
        <v>0</v>
      </c>
      <c r="V175" s="43">
        <f>N175+P175+R175+T175</f>
        <v>142792880</v>
      </c>
      <c r="W175" s="159">
        <f>U175/K175*100</f>
        <v>0</v>
      </c>
      <c r="X175" s="129">
        <f t="shared" ref="X175:X176" si="101">V175/L175*100</f>
        <v>34.109741775567564</v>
      </c>
      <c r="Y175" s="174">
        <f t="shared" ref="Y175:Y177" si="102">I175+U175</f>
        <v>100</v>
      </c>
      <c r="Z175" s="205">
        <f>SUM(Z177+Z194)</f>
        <v>267714280</v>
      </c>
      <c r="AA175" s="159">
        <f t="shared" ref="AA175:AB177" si="103">Y175/F175*100</f>
        <v>100</v>
      </c>
      <c r="AB175" s="129">
        <f t="shared" si="103"/>
        <v>10.912483917295575</v>
      </c>
      <c r="AC175" s="145" t="s">
        <v>697</v>
      </c>
      <c r="AD175" s="147"/>
    </row>
    <row r="176" spans="1:30" ht="22.5" x14ac:dyDescent="0.2">
      <c r="A176" s="652"/>
      <c r="B176" s="630"/>
      <c r="C176" s="669"/>
      <c r="D176" s="1" t="s">
        <v>560</v>
      </c>
      <c r="E176" s="46" t="s">
        <v>10</v>
      </c>
      <c r="F176" s="47">
        <v>100</v>
      </c>
      <c r="G176" s="364">
        <f>SUM(G195)</f>
        <v>0</v>
      </c>
      <c r="H176" s="46" t="s">
        <v>10</v>
      </c>
      <c r="I176" s="16">
        <v>100</v>
      </c>
      <c r="J176" s="298">
        <f>SUM(J195)</f>
        <v>15980000</v>
      </c>
      <c r="K176" s="174">
        <v>100</v>
      </c>
      <c r="L176" s="204">
        <f>SUM(L195)</f>
        <v>15980000</v>
      </c>
      <c r="M176" s="16">
        <v>0</v>
      </c>
      <c r="N176" s="319">
        <f>SUM(N195)</f>
        <v>0</v>
      </c>
      <c r="O176" s="16">
        <v>0</v>
      </c>
      <c r="P176" s="195">
        <f>SUM(P195)</f>
        <v>0</v>
      </c>
      <c r="Q176" s="174">
        <v>0</v>
      </c>
      <c r="R176" s="195">
        <f>SUM(R195)</f>
        <v>0</v>
      </c>
      <c r="S176" s="174">
        <v>0</v>
      </c>
      <c r="T176" s="195">
        <f>SUM(T195)</f>
        <v>0</v>
      </c>
      <c r="U176" s="29">
        <f t="shared" si="100"/>
        <v>0</v>
      </c>
      <c r="V176" s="67">
        <f>N176+P176+R176+T176</f>
        <v>0</v>
      </c>
      <c r="W176" s="159">
        <f>U176/K176*100</f>
        <v>0</v>
      </c>
      <c r="X176" s="129">
        <f t="shared" si="101"/>
        <v>0</v>
      </c>
      <c r="Y176" s="174">
        <f t="shared" si="102"/>
        <v>100</v>
      </c>
      <c r="Z176" s="197">
        <f>SUM(Z195)</f>
        <v>15980000</v>
      </c>
      <c r="AA176" s="159">
        <f t="shared" si="103"/>
        <v>100</v>
      </c>
      <c r="AB176" s="129">
        <v>0</v>
      </c>
      <c r="AC176" s="145" t="s">
        <v>697</v>
      </c>
      <c r="AD176" s="147"/>
    </row>
    <row r="177" spans="1:30" ht="78.75" x14ac:dyDescent="0.2">
      <c r="A177" s="132" t="s">
        <v>120</v>
      </c>
      <c r="B177" s="117" t="s">
        <v>261</v>
      </c>
      <c r="C177" s="1" t="s">
        <v>260</v>
      </c>
      <c r="D177" s="1" t="s">
        <v>257</v>
      </c>
      <c r="E177" s="16" t="s">
        <v>573</v>
      </c>
      <c r="F177" s="16">
        <v>5</v>
      </c>
      <c r="G177" s="365">
        <f>SUM(G178:G191)</f>
        <v>1418827865</v>
      </c>
      <c r="H177" s="16" t="s">
        <v>573</v>
      </c>
      <c r="I177" s="16">
        <v>0</v>
      </c>
      <c r="J177" s="56">
        <v>0</v>
      </c>
      <c r="K177" s="174">
        <v>1</v>
      </c>
      <c r="L177" s="311">
        <f>SUM(L178:L191)</f>
        <v>202815199</v>
      </c>
      <c r="M177" s="16">
        <v>0</v>
      </c>
      <c r="N177" s="311">
        <f>SUM(N178:N191)</f>
        <v>0</v>
      </c>
      <c r="O177" s="16">
        <v>0</v>
      </c>
      <c r="P177" s="195">
        <f>SUM(P178:P191)</f>
        <v>25899680</v>
      </c>
      <c r="Q177" s="16">
        <v>0</v>
      </c>
      <c r="R177" s="195">
        <f>SUM(R178:R191)</f>
        <v>0</v>
      </c>
      <c r="S177" s="16">
        <v>0</v>
      </c>
      <c r="T177" s="195">
        <f>SUM(T178:T191)</f>
        <v>0</v>
      </c>
      <c r="U177" s="29">
        <f t="shared" si="100"/>
        <v>0</v>
      </c>
      <c r="V177" s="207">
        <f t="shared" si="89"/>
        <v>25899680</v>
      </c>
      <c r="W177" s="159">
        <f t="shared" ref="W177:X191" si="104">U177/F177*100</f>
        <v>0</v>
      </c>
      <c r="X177" s="159">
        <f t="shared" si="104"/>
        <v>1.8254279210959816</v>
      </c>
      <c r="Y177" s="174">
        <f t="shared" si="102"/>
        <v>0</v>
      </c>
      <c r="Z177" s="195">
        <f>SUM(Z178:Z191)</f>
        <v>25899680</v>
      </c>
      <c r="AA177" s="159">
        <f t="shared" si="103"/>
        <v>0</v>
      </c>
      <c r="AB177" s="129">
        <f t="shared" si="103"/>
        <v>1.8254279210959816</v>
      </c>
      <c r="AC177" s="145" t="s">
        <v>697</v>
      </c>
      <c r="AD177" s="147"/>
    </row>
    <row r="178" spans="1:30" ht="45" x14ac:dyDescent="0.2">
      <c r="A178" s="137" t="s">
        <v>126</v>
      </c>
      <c r="B178" s="138" t="s">
        <v>271</v>
      </c>
      <c r="C178" s="6" t="s">
        <v>270</v>
      </c>
      <c r="D178" s="6" t="s">
        <v>561</v>
      </c>
      <c r="E178" s="3" t="s">
        <v>18</v>
      </c>
      <c r="F178" s="3">
        <v>3</v>
      </c>
      <c r="G178" s="355">
        <v>275029810</v>
      </c>
      <c r="H178" s="3" t="s">
        <v>18</v>
      </c>
      <c r="I178" s="3">
        <v>0</v>
      </c>
      <c r="J178" s="44">
        <v>0</v>
      </c>
      <c r="K178" s="147">
        <v>0</v>
      </c>
      <c r="L178" s="60">
        <v>0</v>
      </c>
      <c r="M178" s="200">
        <v>0</v>
      </c>
      <c r="N178" s="324">
        <v>0</v>
      </c>
      <c r="O178" s="200">
        <v>0</v>
      </c>
      <c r="P178" s="149">
        <v>0</v>
      </c>
      <c r="Q178" s="200">
        <v>0</v>
      </c>
      <c r="R178" s="149">
        <v>0</v>
      </c>
      <c r="S178" s="200">
        <v>0</v>
      </c>
      <c r="T178" s="149">
        <v>0</v>
      </c>
      <c r="U178" s="31">
        <f t="shared" si="100"/>
        <v>0</v>
      </c>
      <c r="V178" s="208">
        <f t="shared" si="89"/>
        <v>0</v>
      </c>
      <c r="W178" s="144">
        <f t="shared" si="104"/>
        <v>0</v>
      </c>
      <c r="X178" s="144">
        <f t="shared" si="104"/>
        <v>0</v>
      </c>
      <c r="Y178" s="147">
        <f>I178+U178</f>
        <v>0</v>
      </c>
      <c r="Z178" s="60">
        <f>J178+V178</f>
        <v>0</v>
      </c>
      <c r="AA178" s="144">
        <f>Y178/F178*100</f>
        <v>0</v>
      </c>
      <c r="AB178" s="145">
        <f>Z178/G178*100</f>
        <v>0</v>
      </c>
      <c r="AC178" s="145" t="s">
        <v>697</v>
      </c>
      <c r="AD178" s="181" t="s">
        <v>718</v>
      </c>
    </row>
    <row r="179" spans="1:30" ht="45" x14ac:dyDescent="0.2">
      <c r="A179" s="137" t="s">
        <v>127</v>
      </c>
      <c r="B179" s="138" t="s">
        <v>652</v>
      </c>
      <c r="C179" s="6" t="s">
        <v>648</v>
      </c>
      <c r="D179" s="6" t="s">
        <v>649</v>
      </c>
      <c r="E179" s="3" t="s">
        <v>18</v>
      </c>
      <c r="F179" s="3">
        <v>2</v>
      </c>
      <c r="G179" s="355">
        <v>51024174</v>
      </c>
      <c r="H179" s="3" t="s">
        <v>18</v>
      </c>
      <c r="I179" s="3">
        <v>0</v>
      </c>
      <c r="J179" s="44">
        <v>0</v>
      </c>
      <c r="K179" s="147">
        <v>0</v>
      </c>
      <c r="L179" s="60">
        <v>0</v>
      </c>
      <c r="M179" s="200">
        <v>0</v>
      </c>
      <c r="N179" s="324">
        <v>0</v>
      </c>
      <c r="O179" s="200">
        <v>0</v>
      </c>
      <c r="P179" s="149">
        <v>0</v>
      </c>
      <c r="Q179" s="200">
        <v>0</v>
      </c>
      <c r="R179" s="149">
        <v>0</v>
      </c>
      <c r="S179" s="200">
        <v>0</v>
      </c>
      <c r="T179" s="149">
        <v>0</v>
      </c>
      <c r="U179" s="31">
        <f t="shared" si="100"/>
        <v>0</v>
      </c>
      <c r="V179" s="208">
        <f t="shared" si="89"/>
        <v>0</v>
      </c>
      <c r="W179" s="144">
        <f t="shared" si="104"/>
        <v>0</v>
      </c>
      <c r="X179" s="144">
        <f t="shared" si="104"/>
        <v>0</v>
      </c>
      <c r="Y179" s="147">
        <f t="shared" ref="Y179:Z195" si="105">I179+U179</f>
        <v>0</v>
      </c>
      <c r="Z179" s="60">
        <f t="shared" si="105"/>
        <v>0</v>
      </c>
      <c r="AA179" s="144">
        <f t="shared" ref="AA179:AB195" si="106">Y179/F179*100</f>
        <v>0</v>
      </c>
      <c r="AB179" s="145">
        <f t="shared" si="106"/>
        <v>0</v>
      </c>
      <c r="AC179" s="145" t="s">
        <v>697</v>
      </c>
      <c r="AD179" s="181" t="s">
        <v>718</v>
      </c>
    </row>
    <row r="180" spans="1:30" ht="33.75" x14ac:dyDescent="0.2">
      <c r="A180" s="137" t="s">
        <v>128</v>
      </c>
      <c r="B180" s="138" t="s">
        <v>653</v>
      </c>
      <c r="C180" s="6" t="s">
        <v>650</v>
      </c>
      <c r="D180" s="6" t="s">
        <v>651</v>
      </c>
      <c r="E180" s="3" t="s">
        <v>18</v>
      </c>
      <c r="F180" s="3">
        <v>2</v>
      </c>
      <c r="G180" s="355">
        <v>51024175</v>
      </c>
      <c r="H180" s="3" t="s">
        <v>18</v>
      </c>
      <c r="I180" s="3">
        <v>0</v>
      </c>
      <c r="J180" s="44">
        <v>0</v>
      </c>
      <c r="K180" s="147">
        <v>0</v>
      </c>
      <c r="L180" s="60">
        <v>0</v>
      </c>
      <c r="M180" s="200">
        <v>0</v>
      </c>
      <c r="N180" s="324">
        <v>0</v>
      </c>
      <c r="O180" s="200">
        <v>0</v>
      </c>
      <c r="P180" s="149">
        <v>0</v>
      </c>
      <c r="Q180" s="200">
        <v>0</v>
      </c>
      <c r="R180" s="149">
        <v>0</v>
      </c>
      <c r="S180" s="200">
        <v>0</v>
      </c>
      <c r="T180" s="149">
        <v>0</v>
      </c>
      <c r="U180" s="31">
        <f t="shared" si="100"/>
        <v>0</v>
      </c>
      <c r="V180" s="208">
        <f t="shared" si="89"/>
        <v>0</v>
      </c>
      <c r="W180" s="144">
        <f t="shared" si="104"/>
        <v>0</v>
      </c>
      <c r="X180" s="144">
        <f t="shared" si="104"/>
        <v>0</v>
      </c>
      <c r="Y180" s="147">
        <f t="shared" si="105"/>
        <v>0</v>
      </c>
      <c r="Z180" s="60">
        <f t="shared" si="105"/>
        <v>0</v>
      </c>
      <c r="AA180" s="144">
        <f t="shared" si="106"/>
        <v>0</v>
      </c>
      <c r="AB180" s="145">
        <f t="shared" si="106"/>
        <v>0</v>
      </c>
      <c r="AC180" s="145" t="s">
        <v>697</v>
      </c>
      <c r="AD180" s="181" t="s">
        <v>718</v>
      </c>
    </row>
    <row r="181" spans="1:30" ht="45" x14ac:dyDescent="0.2">
      <c r="A181" s="137" t="s">
        <v>129</v>
      </c>
      <c r="B181" s="138" t="s">
        <v>273</v>
      </c>
      <c r="C181" s="6" t="s">
        <v>272</v>
      </c>
      <c r="D181" s="6" t="s">
        <v>562</v>
      </c>
      <c r="E181" s="3" t="s">
        <v>18</v>
      </c>
      <c r="F181" s="3">
        <v>5</v>
      </c>
      <c r="G181" s="355">
        <v>94564696</v>
      </c>
      <c r="H181" s="3" t="s">
        <v>18</v>
      </c>
      <c r="I181" s="3">
        <v>0</v>
      </c>
      <c r="J181" s="44">
        <v>0</v>
      </c>
      <c r="K181" s="147">
        <v>1</v>
      </c>
      <c r="L181" s="73">
        <v>18478520</v>
      </c>
      <c r="M181" s="200">
        <v>0</v>
      </c>
      <c r="N181" s="324">
        <v>0</v>
      </c>
      <c r="O181" s="200">
        <v>1</v>
      </c>
      <c r="P181" s="381">
        <f>17999840-3200000</f>
        <v>14799840</v>
      </c>
      <c r="Q181" s="200">
        <v>0</v>
      </c>
      <c r="R181" s="149">
        <v>0</v>
      </c>
      <c r="S181" s="200">
        <v>0</v>
      </c>
      <c r="T181" s="149">
        <v>0</v>
      </c>
      <c r="U181" s="31">
        <f t="shared" si="100"/>
        <v>1</v>
      </c>
      <c r="V181" s="208">
        <f t="shared" si="89"/>
        <v>14799840</v>
      </c>
      <c r="W181" s="144">
        <f t="shared" si="104"/>
        <v>20</v>
      </c>
      <c r="X181" s="144">
        <f t="shared" si="104"/>
        <v>15.650491807217357</v>
      </c>
      <c r="Y181" s="147">
        <f t="shared" si="105"/>
        <v>1</v>
      </c>
      <c r="Z181" s="60">
        <f t="shared" si="105"/>
        <v>14799840</v>
      </c>
      <c r="AA181" s="144">
        <f t="shared" si="106"/>
        <v>20</v>
      </c>
      <c r="AB181" s="145">
        <f t="shared" si="106"/>
        <v>15.650491807217357</v>
      </c>
      <c r="AC181" s="145" t="s">
        <v>697</v>
      </c>
      <c r="AD181" s="181"/>
    </row>
    <row r="182" spans="1:30" ht="45" x14ac:dyDescent="0.2">
      <c r="A182" s="137" t="s">
        <v>262</v>
      </c>
      <c r="B182" s="138" t="s">
        <v>275</v>
      </c>
      <c r="C182" s="6" t="s">
        <v>274</v>
      </c>
      <c r="D182" s="6" t="s">
        <v>563</v>
      </c>
      <c r="E182" s="3" t="s">
        <v>18</v>
      </c>
      <c r="F182" s="3">
        <v>5</v>
      </c>
      <c r="G182" s="355">
        <v>94564696</v>
      </c>
      <c r="H182" s="3" t="s">
        <v>18</v>
      </c>
      <c r="I182" s="3">
        <v>0</v>
      </c>
      <c r="J182" s="44">
        <v>0</v>
      </c>
      <c r="K182" s="147">
        <v>1</v>
      </c>
      <c r="L182" s="73">
        <v>18478520</v>
      </c>
      <c r="M182" s="200">
        <v>0</v>
      </c>
      <c r="N182" s="324">
        <v>0</v>
      </c>
      <c r="O182" s="200">
        <v>1</v>
      </c>
      <c r="P182" s="382">
        <v>11099840</v>
      </c>
      <c r="Q182" s="200">
        <v>0</v>
      </c>
      <c r="R182" s="149">
        <v>0</v>
      </c>
      <c r="S182" s="200">
        <v>0</v>
      </c>
      <c r="T182" s="149">
        <v>0</v>
      </c>
      <c r="U182" s="31">
        <f t="shared" si="100"/>
        <v>1</v>
      </c>
      <c r="V182" s="397">
        <f t="shared" si="89"/>
        <v>11099840</v>
      </c>
      <c r="W182" s="144">
        <f t="shared" si="104"/>
        <v>20</v>
      </c>
      <c r="X182" s="144">
        <f t="shared" si="104"/>
        <v>11.737826556329225</v>
      </c>
      <c r="Y182" s="147">
        <f t="shared" si="105"/>
        <v>1</v>
      </c>
      <c r="Z182" s="60">
        <f t="shared" si="105"/>
        <v>11099840</v>
      </c>
      <c r="AA182" s="144">
        <f t="shared" si="106"/>
        <v>20</v>
      </c>
      <c r="AB182" s="145">
        <f t="shared" si="106"/>
        <v>11.737826556329225</v>
      </c>
      <c r="AC182" s="145" t="s">
        <v>697</v>
      </c>
      <c r="AD182" s="181"/>
    </row>
    <row r="183" spans="1:30" ht="56.25" x14ac:dyDescent="0.2">
      <c r="A183" s="137" t="s">
        <v>263</v>
      </c>
      <c r="B183" s="138" t="s">
        <v>277</v>
      </c>
      <c r="C183" s="6" t="s">
        <v>276</v>
      </c>
      <c r="D183" s="6" t="s">
        <v>564</v>
      </c>
      <c r="E183" s="3" t="s">
        <v>18</v>
      </c>
      <c r="F183" s="3">
        <v>5</v>
      </c>
      <c r="G183" s="355">
        <v>94564920</v>
      </c>
      <c r="H183" s="3" t="s">
        <v>18</v>
      </c>
      <c r="I183" s="3">
        <v>0</v>
      </c>
      <c r="J183" s="44">
        <v>0</v>
      </c>
      <c r="K183" s="147">
        <v>1</v>
      </c>
      <c r="L183" s="73">
        <v>18478624</v>
      </c>
      <c r="M183" s="200">
        <v>0</v>
      </c>
      <c r="N183" s="324">
        <v>0</v>
      </c>
      <c r="O183" s="200">
        <v>0</v>
      </c>
      <c r="P183" s="149">
        <v>0</v>
      </c>
      <c r="Q183" s="200">
        <v>0</v>
      </c>
      <c r="R183" s="149">
        <v>0</v>
      </c>
      <c r="S183" s="200">
        <v>0</v>
      </c>
      <c r="T183" s="149">
        <v>0</v>
      </c>
      <c r="U183" s="31">
        <f t="shared" si="100"/>
        <v>0</v>
      </c>
      <c r="V183" s="208">
        <f t="shared" si="89"/>
        <v>0</v>
      </c>
      <c r="W183" s="144">
        <f t="shared" si="104"/>
        <v>0</v>
      </c>
      <c r="X183" s="144">
        <f t="shared" si="104"/>
        <v>0</v>
      </c>
      <c r="Y183" s="147">
        <f t="shared" si="105"/>
        <v>0</v>
      </c>
      <c r="Z183" s="60">
        <f t="shared" si="105"/>
        <v>0</v>
      </c>
      <c r="AA183" s="144">
        <f t="shared" si="106"/>
        <v>0</v>
      </c>
      <c r="AB183" s="145">
        <f t="shared" si="106"/>
        <v>0</v>
      </c>
      <c r="AC183" s="145" t="s">
        <v>697</v>
      </c>
      <c r="AD183" s="181"/>
    </row>
    <row r="184" spans="1:30" ht="56.25" x14ac:dyDescent="0.2">
      <c r="A184" s="137" t="s">
        <v>264</v>
      </c>
      <c r="B184" s="138" t="s">
        <v>279</v>
      </c>
      <c r="C184" s="6" t="s">
        <v>278</v>
      </c>
      <c r="D184" s="6" t="s">
        <v>565</v>
      </c>
      <c r="E184" s="3" t="s">
        <v>18</v>
      </c>
      <c r="F184" s="3">
        <v>5</v>
      </c>
      <c r="G184" s="355">
        <v>94564920</v>
      </c>
      <c r="H184" s="3" t="s">
        <v>18</v>
      </c>
      <c r="I184" s="3">
        <v>0</v>
      </c>
      <c r="J184" s="44">
        <v>0</v>
      </c>
      <c r="K184" s="147">
        <v>1</v>
      </c>
      <c r="L184" s="73">
        <v>18478624</v>
      </c>
      <c r="M184" s="200">
        <v>0</v>
      </c>
      <c r="N184" s="324">
        <v>0</v>
      </c>
      <c r="O184" s="200">
        <v>0</v>
      </c>
      <c r="P184" s="149">
        <v>0</v>
      </c>
      <c r="Q184" s="200">
        <v>0</v>
      </c>
      <c r="R184" s="149">
        <v>0</v>
      </c>
      <c r="S184" s="200">
        <v>0</v>
      </c>
      <c r="T184" s="149">
        <v>0</v>
      </c>
      <c r="U184" s="31">
        <f t="shared" si="100"/>
        <v>0</v>
      </c>
      <c r="V184" s="150">
        <f t="shared" si="89"/>
        <v>0</v>
      </c>
      <c r="W184" s="144">
        <f t="shared" si="104"/>
        <v>0</v>
      </c>
      <c r="X184" s="144">
        <f t="shared" si="104"/>
        <v>0</v>
      </c>
      <c r="Y184" s="147">
        <f t="shared" si="105"/>
        <v>0</v>
      </c>
      <c r="Z184" s="60">
        <f t="shared" si="105"/>
        <v>0</v>
      </c>
      <c r="AA184" s="144">
        <f t="shared" si="106"/>
        <v>0</v>
      </c>
      <c r="AB184" s="145">
        <f t="shared" si="106"/>
        <v>0</v>
      </c>
      <c r="AC184" s="145" t="s">
        <v>697</v>
      </c>
      <c r="AD184" s="181"/>
    </row>
    <row r="185" spans="1:30" ht="90" x14ac:dyDescent="0.2">
      <c r="A185" s="137" t="s">
        <v>265</v>
      </c>
      <c r="B185" s="138" t="s">
        <v>281</v>
      </c>
      <c r="C185" s="6" t="s">
        <v>280</v>
      </c>
      <c r="D185" s="20" t="s">
        <v>566</v>
      </c>
      <c r="E185" s="7" t="s">
        <v>574</v>
      </c>
      <c r="F185" s="7">
        <v>5</v>
      </c>
      <c r="G185" s="352">
        <v>95564737</v>
      </c>
      <c r="H185" s="7" t="s">
        <v>574</v>
      </c>
      <c r="I185" s="7">
        <v>0</v>
      </c>
      <c r="J185" s="13">
        <v>0</v>
      </c>
      <c r="K185" s="147">
        <v>1</v>
      </c>
      <c r="L185" s="73">
        <v>18478539</v>
      </c>
      <c r="M185" s="200">
        <v>0</v>
      </c>
      <c r="N185" s="324">
        <v>0</v>
      </c>
      <c r="O185" s="200">
        <v>0</v>
      </c>
      <c r="P185" s="149">
        <v>0</v>
      </c>
      <c r="Q185" s="200">
        <v>0</v>
      </c>
      <c r="R185" s="149">
        <v>0</v>
      </c>
      <c r="S185" s="200">
        <v>0</v>
      </c>
      <c r="T185" s="149">
        <v>0</v>
      </c>
      <c r="U185" s="31">
        <f t="shared" si="100"/>
        <v>0</v>
      </c>
      <c r="V185" s="150">
        <f t="shared" si="89"/>
        <v>0</v>
      </c>
      <c r="W185" s="144">
        <f t="shared" si="104"/>
        <v>0</v>
      </c>
      <c r="X185" s="144">
        <f t="shared" si="104"/>
        <v>0</v>
      </c>
      <c r="Y185" s="147">
        <f t="shared" si="105"/>
        <v>0</v>
      </c>
      <c r="Z185" s="60">
        <f t="shared" si="105"/>
        <v>0</v>
      </c>
      <c r="AA185" s="144">
        <f t="shared" si="106"/>
        <v>0</v>
      </c>
      <c r="AB185" s="145">
        <f t="shared" si="106"/>
        <v>0</v>
      </c>
      <c r="AC185" s="145" t="s">
        <v>697</v>
      </c>
      <c r="AD185" s="181"/>
    </row>
    <row r="186" spans="1:30" ht="45" x14ac:dyDescent="0.2">
      <c r="A186" s="137" t="s">
        <v>266</v>
      </c>
      <c r="B186" s="138" t="s">
        <v>283</v>
      </c>
      <c r="C186" s="6" t="s">
        <v>282</v>
      </c>
      <c r="D186" s="20" t="s">
        <v>567</v>
      </c>
      <c r="E186" s="3" t="s">
        <v>446</v>
      </c>
      <c r="F186" s="3">
        <v>5</v>
      </c>
      <c r="G186" s="355">
        <v>95564737</v>
      </c>
      <c r="H186" s="3" t="s">
        <v>446</v>
      </c>
      <c r="I186" s="3">
        <v>0</v>
      </c>
      <c r="J186" s="44">
        <v>0</v>
      </c>
      <c r="K186" s="147">
        <v>1</v>
      </c>
      <c r="L186" s="73">
        <v>18478539</v>
      </c>
      <c r="M186" s="200">
        <v>0</v>
      </c>
      <c r="N186" s="324">
        <v>0</v>
      </c>
      <c r="O186" s="200">
        <v>0</v>
      </c>
      <c r="P186" s="149">
        <v>0</v>
      </c>
      <c r="Q186" s="200">
        <v>0</v>
      </c>
      <c r="R186" s="149">
        <v>0</v>
      </c>
      <c r="S186" s="200">
        <v>0</v>
      </c>
      <c r="T186" s="149">
        <v>0</v>
      </c>
      <c r="U186" s="31">
        <f t="shared" si="100"/>
        <v>0</v>
      </c>
      <c r="V186" s="150">
        <f t="shared" si="89"/>
        <v>0</v>
      </c>
      <c r="W186" s="144">
        <f t="shared" si="104"/>
        <v>0</v>
      </c>
      <c r="X186" s="144">
        <f t="shared" si="104"/>
        <v>0</v>
      </c>
      <c r="Y186" s="147">
        <f t="shared" si="105"/>
        <v>0</v>
      </c>
      <c r="Z186" s="60">
        <f t="shared" si="105"/>
        <v>0</v>
      </c>
      <c r="AA186" s="144">
        <f t="shared" si="106"/>
        <v>0</v>
      </c>
      <c r="AB186" s="145">
        <f t="shared" si="106"/>
        <v>0</v>
      </c>
      <c r="AC186" s="145" t="s">
        <v>697</v>
      </c>
      <c r="AD186" s="181"/>
    </row>
    <row r="187" spans="1:30" ht="45" x14ac:dyDescent="0.2">
      <c r="A187" s="137" t="s">
        <v>267</v>
      </c>
      <c r="B187" s="138" t="s">
        <v>285</v>
      </c>
      <c r="C187" s="6" t="s">
        <v>284</v>
      </c>
      <c r="D187" s="20" t="s">
        <v>568</v>
      </c>
      <c r="E187" s="3" t="s">
        <v>18</v>
      </c>
      <c r="F187" s="3">
        <v>5</v>
      </c>
      <c r="G187" s="355">
        <v>94564737</v>
      </c>
      <c r="H187" s="3" t="s">
        <v>18</v>
      </c>
      <c r="I187" s="3">
        <v>0</v>
      </c>
      <c r="J187" s="44">
        <v>0</v>
      </c>
      <c r="K187" s="147">
        <v>1</v>
      </c>
      <c r="L187" s="73">
        <v>18478539</v>
      </c>
      <c r="M187" s="200">
        <v>0</v>
      </c>
      <c r="N187" s="324">
        <v>0</v>
      </c>
      <c r="O187" s="200">
        <v>0</v>
      </c>
      <c r="P187" s="149">
        <v>0</v>
      </c>
      <c r="Q187" s="200">
        <v>0</v>
      </c>
      <c r="R187" s="149">
        <v>0</v>
      </c>
      <c r="S187" s="200">
        <v>0</v>
      </c>
      <c r="T187" s="149">
        <v>0</v>
      </c>
      <c r="U187" s="31">
        <f t="shared" si="100"/>
        <v>0</v>
      </c>
      <c r="V187" s="150">
        <f t="shared" si="89"/>
        <v>0</v>
      </c>
      <c r="W187" s="144">
        <f t="shared" si="104"/>
        <v>0</v>
      </c>
      <c r="X187" s="144">
        <f t="shared" si="104"/>
        <v>0</v>
      </c>
      <c r="Y187" s="147">
        <f t="shared" si="105"/>
        <v>0</v>
      </c>
      <c r="Z187" s="60">
        <f t="shared" si="105"/>
        <v>0</v>
      </c>
      <c r="AA187" s="144">
        <f t="shared" si="106"/>
        <v>0</v>
      </c>
      <c r="AB187" s="145">
        <f t="shared" si="106"/>
        <v>0</v>
      </c>
      <c r="AC187" s="145" t="s">
        <v>697</v>
      </c>
      <c r="AD187" s="181"/>
    </row>
    <row r="188" spans="1:30" ht="78.75" x14ac:dyDescent="0.2">
      <c r="A188" s="137" t="s">
        <v>268</v>
      </c>
      <c r="B188" s="138" t="s">
        <v>287</v>
      </c>
      <c r="C188" s="6" t="s">
        <v>286</v>
      </c>
      <c r="D188" s="20" t="s">
        <v>569</v>
      </c>
      <c r="E188" s="3" t="s">
        <v>493</v>
      </c>
      <c r="F188" s="3">
        <v>5</v>
      </c>
      <c r="G188" s="355">
        <v>94564737</v>
      </c>
      <c r="H188" s="3" t="s">
        <v>493</v>
      </c>
      <c r="I188" s="3">
        <v>0</v>
      </c>
      <c r="J188" s="44">
        <v>0</v>
      </c>
      <c r="K188" s="147">
        <v>1</v>
      </c>
      <c r="L188" s="73">
        <v>18478539</v>
      </c>
      <c r="M188" s="200">
        <v>0</v>
      </c>
      <c r="N188" s="324">
        <v>0</v>
      </c>
      <c r="O188" s="200">
        <v>0</v>
      </c>
      <c r="P188" s="149">
        <v>0</v>
      </c>
      <c r="Q188" s="200">
        <v>0</v>
      </c>
      <c r="R188" s="149">
        <v>0</v>
      </c>
      <c r="S188" s="200">
        <v>0</v>
      </c>
      <c r="T188" s="149">
        <v>0</v>
      </c>
      <c r="U188" s="31">
        <f t="shared" si="100"/>
        <v>0</v>
      </c>
      <c r="V188" s="150">
        <f t="shared" si="89"/>
        <v>0</v>
      </c>
      <c r="W188" s="144">
        <f t="shared" si="104"/>
        <v>0</v>
      </c>
      <c r="X188" s="144">
        <f t="shared" si="104"/>
        <v>0</v>
      </c>
      <c r="Y188" s="147">
        <f t="shared" si="105"/>
        <v>0</v>
      </c>
      <c r="Z188" s="60">
        <f t="shared" si="105"/>
        <v>0</v>
      </c>
      <c r="AA188" s="144">
        <f t="shared" si="106"/>
        <v>0</v>
      </c>
      <c r="AB188" s="145">
        <f t="shared" si="106"/>
        <v>0</v>
      </c>
      <c r="AC188" s="145" t="s">
        <v>697</v>
      </c>
      <c r="AD188" s="181"/>
    </row>
    <row r="189" spans="1:30" ht="78.75" x14ac:dyDescent="0.2">
      <c r="A189" s="137" t="s">
        <v>269</v>
      </c>
      <c r="B189" s="138" t="s">
        <v>289</v>
      </c>
      <c r="C189" s="6" t="s">
        <v>288</v>
      </c>
      <c r="D189" s="20" t="s">
        <v>570</v>
      </c>
      <c r="E189" s="3" t="s">
        <v>493</v>
      </c>
      <c r="F189" s="3">
        <v>5</v>
      </c>
      <c r="G189" s="355">
        <v>95564737</v>
      </c>
      <c r="H189" s="3" t="s">
        <v>493</v>
      </c>
      <c r="I189" s="3">
        <v>0</v>
      </c>
      <c r="J189" s="44">
        <v>0</v>
      </c>
      <c r="K189" s="147">
        <v>1</v>
      </c>
      <c r="L189" s="73">
        <v>18478539</v>
      </c>
      <c r="M189" s="200">
        <v>0</v>
      </c>
      <c r="N189" s="324">
        <v>0</v>
      </c>
      <c r="O189" s="200">
        <v>0</v>
      </c>
      <c r="P189" s="149">
        <v>0</v>
      </c>
      <c r="Q189" s="200">
        <v>0</v>
      </c>
      <c r="R189" s="149">
        <v>0</v>
      </c>
      <c r="S189" s="200">
        <v>0</v>
      </c>
      <c r="T189" s="149">
        <v>0</v>
      </c>
      <c r="U189" s="31">
        <f t="shared" si="100"/>
        <v>0</v>
      </c>
      <c r="V189" s="150">
        <f t="shared" si="89"/>
        <v>0</v>
      </c>
      <c r="W189" s="144">
        <f t="shared" si="104"/>
        <v>0</v>
      </c>
      <c r="X189" s="144">
        <f t="shared" si="104"/>
        <v>0</v>
      </c>
      <c r="Y189" s="147">
        <f t="shared" si="105"/>
        <v>0</v>
      </c>
      <c r="Z189" s="60">
        <f t="shared" si="105"/>
        <v>0</v>
      </c>
      <c r="AA189" s="144">
        <f t="shared" si="106"/>
        <v>0</v>
      </c>
      <c r="AB189" s="145">
        <f t="shared" si="106"/>
        <v>0</v>
      </c>
      <c r="AC189" s="145" t="s">
        <v>697</v>
      </c>
      <c r="AD189" s="181"/>
    </row>
    <row r="190" spans="1:30" ht="22.5" x14ac:dyDescent="0.2">
      <c r="A190" s="137" t="s">
        <v>646</v>
      </c>
      <c r="B190" s="138" t="s">
        <v>291</v>
      </c>
      <c r="C190" s="6" t="s">
        <v>290</v>
      </c>
      <c r="D190" s="256" t="s">
        <v>571</v>
      </c>
      <c r="E190" s="3" t="s">
        <v>446</v>
      </c>
      <c r="F190" s="3">
        <v>5</v>
      </c>
      <c r="G190" s="355">
        <v>94564737</v>
      </c>
      <c r="H190" s="3" t="s">
        <v>446</v>
      </c>
      <c r="I190" s="3">
        <v>0</v>
      </c>
      <c r="J190" s="44">
        <v>0</v>
      </c>
      <c r="K190" s="147">
        <v>1</v>
      </c>
      <c r="L190" s="73">
        <v>18478539</v>
      </c>
      <c r="M190" s="200">
        <v>0</v>
      </c>
      <c r="N190" s="324">
        <v>0</v>
      </c>
      <c r="O190" s="200">
        <v>0</v>
      </c>
      <c r="P190" s="149">
        <v>0</v>
      </c>
      <c r="Q190" s="200">
        <v>0</v>
      </c>
      <c r="R190" s="149">
        <v>0</v>
      </c>
      <c r="S190" s="200">
        <v>0</v>
      </c>
      <c r="T190" s="149">
        <v>0</v>
      </c>
      <c r="U190" s="31">
        <f t="shared" si="100"/>
        <v>0</v>
      </c>
      <c r="V190" s="150">
        <f t="shared" si="89"/>
        <v>0</v>
      </c>
      <c r="W190" s="144">
        <f t="shared" si="104"/>
        <v>0</v>
      </c>
      <c r="X190" s="144">
        <f t="shared" si="104"/>
        <v>0</v>
      </c>
      <c r="Y190" s="147">
        <f t="shared" si="105"/>
        <v>0</v>
      </c>
      <c r="Z190" s="60">
        <f t="shared" si="105"/>
        <v>0</v>
      </c>
      <c r="AA190" s="144">
        <f t="shared" si="106"/>
        <v>0</v>
      </c>
      <c r="AB190" s="145">
        <f t="shared" si="106"/>
        <v>0</v>
      </c>
      <c r="AC190" s="145" t="s">
        <v>697</v>
      </c>
      <c r="AD190" s="181"/>
    </row>
    <row r="191" spans="1:30" ht="56.25" x14ac:dyDescent="0.2">
      <c r="A191" s="137" t="s">
        <v>647</v>
      </c>
      <c r="B191" s="138" t="s">
        <v>292</v>
      </c>
      <c r="C191" s="6" t="s">
        <v>444</v>
      </c>
      <c r="D191" s="256" t="s">
        <v>572</v>
      </c>
      <c r="E191" s="3" t="s">
        <v>446</v>
      </c>
      <c r="F191" s="3">
        <v>5</v>
      </c>
      <c r="G191" s="355">
        <v>93102052</v>
      </c>
      <c r="H191" s="3" t="s">
        <v>446</v>
      </c>
      <c r="I191" s="3">
        <v>0</v>
      </c>
      <c r="J191" s="44">
        <v>0</v>
      </c>
      <c r="K191" s="147">
        <v>1</v>
      </c>
      <c r="L191" s="73">
        <v>18029677</v>
      </c>
      <c r="M191" s="200">
        <v>0</v>
      </c>
      <c r="N191" s="324">
        <v>0</v>
      </c>
      <c r="O191" s="200">
        <v>0</v>
      </c>
      <c r="P191" s="149">
        <v>0</v>
      </c>
      <c r="Q191" s="200">
        <v>0</v>
      </c>
      <c r="R191" s="149">
        <v>0</v>
      </c>
      <c r="S191" s="200">
        <v>0</v>
      </c>
      <c r="T191" s="149">
        <v>0</v>
      </c>
      <c r="U191" s="31">
        <f t="shared" si="100"/>
        <v>0</v>
      </c>
      <c r="V191" s="150">
        <f t="shared" si="89"/>
        <v>0</v>
      </c>
      <c r="W191" s="144">
        <f t="shared" si="104"/>
        <v>0</v>
      </c>
      <c r="X191" s="144">
        <f t="shared" si="104"/>
        <v>0</v>
      </c>
      <c r="Y191" s="147">
        <f t="shared" si="105"/>
        <v>0</v>
      </c>
      <c r="Z191" s="60">
        <f t="shared" si="105"/>
        <v>0</v>
      </c>
      <c r="AA191" s="144">
        <f t="shared" si="106"/>
        <v>0</v>
      </c>
      <c r="AB191" s="145">
        <f t="shared" si="106"/>
        <v>0</v>
      </c>
      <c r="AC191" s="145" t="s">
        <v>697</v>
      </c>
      <c r="AD191" s="181"/>
    </row>
    <row r="192" spans="1:30" x14ac:dyDescent="0.2">
      <c r="A192" s="646" t="s">
        <v>699</v>
      </c>
      <c r="B192" s="646"/>
      <c r="C192" s="646"/>
      <c r="D192" s="646"/>
      <c r="E192" s="646"/>
      <c r="F192" s="646"/>
      <c r="G192" s="646"/>
      <c r="H192" s="646"/>
      <c r="I192" s="646"/>
      <c r="J192" s="646"/>
      <c r="K192" s="646"/>
      <c r="L192" s="646"/>
      <c r="M192" s="646"/>
      <c r="N192" s="646"/>
      <c r="O192" s="646"/>
      <c r="P192" s="646"/>
      <c r="Q192" s="646"/>
      <c r="R192" s="646"/>
      <c r="S192" s="646"/>
      <c r="T192" s="646"/>
      <c r="U192" s="646"/>
      <c r="V192" s="646"/>
      <c r="W192" s="151">
        <f>AVERAGE(W178:W191)</f>
        <v>2.8571428571428572</v>
      </c>
      <c r="X192" s="151">
        <f>AVERAGE(X178:X191)</f>
        <v>1.9563084545390415</v>
      </c>
      <c r="Y192" s="152"/>
      <c r="Z192" s="152"/>
      <c r="AA192" s="153"/>
      <c r="AB192" s="151"/>
      <c r="AC192" s="151"/>
      <c r="AD192" s="154"/>
    </row>
    <row r="193" spans="1:30" x14ac:dyDescent="0.2">
      <c r="A193" s="647" t="s">
        <v>685</v>
      </c>
      <c r="B193" s="648"/>
      <c r="C193" s="648"/>
      <c r="D193" s="648"/>
      <c r="E193" s="648"/>
      <c r="F193" s="648"/>
      <c r="G193" s="648"/>
      <c r="H193" s="648"/>
      <c r="I193" s="648"/>
      <c r="J193" s="648"/>
      <c r="K193" s="648"/>
      <c r="L193" s="648"/>
      <c r="M193" s="648"/>
      <c r="N193" s="648"/>
      <c r="O193" s="648"/>
      <c r="P193" s="648"/>
      <c r="Q193" s="648"/>
      <c r="R193" s="648"/>
      <c r="S193" s="648"/>
      <c r="T193" s="648"/>
      <c r="U193" s="648"/>
      <c r="V193" s="649"/>
      <c r="W193" s="151" t="str">
        <f t="shared" ref="W193:X193" si="107">IF(W192&lt;=50,"(SR)",IF(W192&lt;=65,"(R)",IF(W192&lt;=75,"(S)",IF(W192&lt;=90,"(T)","(ST)"))))</f>
        <v>(SR)</v>
      </c>
      <c r="X193" s="151" t="str">
        <f t="shared" si="107"/>
        <v>(SR)</v>
      </c>
      <c r="Y193" s="152"/>
      <c r="Z193" s="152"/>
      <c r="AA193" s="155"/>
      <c r="AB193" s="155"/>
      <c r="AC193" s="155"/>
      <c r="AD193" s="154"/>
    </row>
    <row r="194" spans="1:30" ht="45" x14ac:dyDescent="0.2">
      <c r="A194" s="650" t="s">
        <v>136</v>
      </c>
      <c r="B194" s="628" t="s">
        <v>298</v>
      </c>
      <c r="C194" s="664" t="s">
        <v>297</v>
      </c>
      <c r="D194" s="1" t="s">
        <v>575</v>
      </c>
      <c r="E194" s="16" t="s">
        <v>18</v>
      </c>
      <c r="F194" s="16">
        <v>5</v>
      </c>
      <c r="G194" s="366">
        <f>SUM(G196+G197+G198+G200+G201+G202)</f>
        <v>1034456667</v>
      </c>
      <c r="H194" s="16" t="s">
        <v>18</v>
      </c>
      <c r="I194" s="174">
        <v>1</v>
      </c>
      <c r="J194" s="298">
        <f>SUM(J196+J197+J198+J200+J201+J202)</f>
        <v>124921400</v>
      </c>
      <c r="K194" s="174">
        <v>1</v>
      </c>
      <c r="L194" s="209">
        <f>SUM(L196+L197+L198+L200+L201+L202)</f>
        <v>215812655</v>
      </c>
      <c r="M194" s="174">
        <v>0</v>
      </c>
      <c r="N194" s="311">
        <f>SUM(N196+N197+N198+N200+N201+N202)</f>
        <v>0</v>
      </c>
      <c r="O194" s="174">
        <v>0</v>
      </c>
      <c r="P194" s="311">
        <f>SUM(P196+P197+P198+P200+P201+P202)</f>
        <v>116893200</v>
      </c>
      <c r="Q194" s="174">
        <v>0</v>
      </c>
      <c r="R194" s="195">
        <f>SUM(R196+R197+R198+R200+R201+R202)</f>
        <v>0</v>
      </c>
      <c r="S194" s="174">
        <v>0</v>
      </c>
      <c r="T194" s="195">
        <f>SUM(T196+T197+T198+T200+T201+T202)</f>
        <v>0</v>
      </c>
      <c r="U194" s="29">
        <f>M194+O194+Q194+S194</f>
        <v>0</v>
      </c>
      <c r="V194" s="127">
        <f>N194+P194+R194+T194</f>
        <v>116893200</v>
      </c>
      <c r="W194" s="159">
        <f>U194/K194*100</f>
        <v>0</v>
      </c>
      <c r="X194" s="129">
        <f t="shared" ref="X194:X196" si="108">V194/L194*100</f>
        <v>54.164200889887567</v>
      </c>
      <c r="Y194" s="174">
        <f t="shared" si="105"/>
        <v>1</v>
      </c>
      <c r="Z194" s="210">
        <f>SUM(Z196+Z197+Z198+Z200+Z201+Z202)</f>
        <v>241814600</v>
      </c>
      <c r="AA194" s="159">
        <f t="shared" si="106"/>
        <v>20</v>
      </c>
      <c r="AB194" s="129">
        <f t="shared" si="106"/>
        <v>23.376000920490949</v>
      </c>
      <c r="AC194" s="145" t="s">
        <v>697</v>
      </c>
      <c r="AD194" s="147"/>
    </row>
    <row r="195" spans="1:30" ht="22.5" x14ac:dyDescent="0.2">
      <c r="A195" s="652"/>
      <c r="B195" s="630"/>
      <c r="C195" s="665"/>
      <c r="D195" s="72" t="s">
        <v>576</v>
      </c>
      <c r="E195" s="16" t="s">
        <v>18</v>
      </c>
      <c r="F195" s="16">
        <v>10</v>
      </c>
      <c r="G195" s="364">
        <f>SUM(G199)</f>
        <v>0</v>
      </c>
      <c r="H195" s="16" t="s">
        <v>18</v>
      </c>
      <c r="I195" s="174">
        <v>2</v>
      </c>
      <c r="J195" s="298">
        <f>SUM(J199)</f>
        <v>15980000</v>
      </c>
      <c r="K195" s="174">
        <v>2</v>
      </c>
      <c r="L195" s="204">
        <f>SUM(L199)</f>
        <v>15980000</v>
      </c>
      <c r="M195" s="174">
        <v>0</v>
      </c>
      <c r="N195" s="206">
        <f>SUM(N199)</f>
        <v>0</v>
      </c>
      <c r="O195" s="174">
        <v>0</v>
      </c>
      <c r="P195" s="195">
        <f>SUM(P199)</f>
        <v>0</v>
      </c>
      <c r="Q195" s="174">
        <v>0</v>
      </c>
      <c r="R195" s="195">
        <f>SUM(R199)</f>
        <v>0</v>
      </c>
      <c r="S195" s="174">
        <v>0</v>
      </c>
      <c r="T195" s="195">
        <f>SUM(T199)</f>
        <v>0</v>
      </c>
      <c r="U195" s="29">
        <f>M195+O195+Q195+S195</f>
        <v>0</v>
      </c>
      <c r="V195" s="68">
        <f t="shared" si="89"/>
        <v>0</v>
      </c>
      <c r="W195" s="159">
        <f>U195/K195*100</f>
        <v>0</v>
      </c>
      <c r="X195" s="129">
        <f t="shared" si="108"/>
        <v>0</v>
      </c>
      <c r="Y195" s="174">
        <f t="shared" si="105"/>
        <v>2</v>
      </c>
      <c r="Z195" s="66">
        <f t="shared" si="105"/>
        <v>15980000</v>
      </c>
      <c r="AA195" s="159">
        <f t="shared" si="106"/>
        <v>20</v>
      </c>
      <c r="AB195" s="129">
        <v>0</v>
      </c>
      <c r="AC195" s="145" t="s">
        <v>697</v>
      </c>
      <c r="AD195" s="147"/>
    </row>
    <row r="196" spans="1:30" ht="90" x14ac:dyDescent="0.2">
      <c r="A196" s="137" t="s">
        <v>137</v>
      </c>
      <c r="B196" s="138" t="s">
        <v>300</v>
      </c>
      <c r="C196" s="6" t="s">
        <v>299</v>
      </c>
      <c r="D196" s="6" t="s">
        <v>577</v>
      </c>
      <c r="E196" s="7" t="s">
        <v>474</v>
      </c>
      <c r="F196" s="7">
        <v>12</v>
      </c>
      <c r="G196" s="352">
        <v>259357252</v>
      </c>
      <c r="H196" s="7" t="s">
        <v>474</v>
      </c>
      <c r="I196" s="7">
        <v>1</v>
      </c>
      <c r="J196" s="19">
        <v>5000000</v>
      </c>
      <c r="K196" s="147">
        <v>1</v>
      </c>
      <c r="L196" s="73">
        <v>19478525</v>
      </c>
      <c r="M196" s="147">
        <v>0</v>
      </c>
      <c r="N196" s="193">
        <v>0</v>
      </c>
      <c r="O196" s="147">
        <v>0</v>
      </c>
      <c r="P196" s="148">
        <v>0</v>
      </c>
      <c r="Q196" s="147">
        <v>0</v>
      </c>
      <c r="R196" s="148">
        <v>0</v>
      </c>
      <c r="S196" s="147">
        <v>0</v>
      </c>
      <c r="T196" s="148">
        <v>0</v>
      </c>
      <c r="U196" s="31">
        <f t="shared" ref="U196:U202" si="109">M196+O196+Q196+S196</f>
        <v>0</v>
      </c>
      <c r="V196" s="150">
        <f t="shared" si="89"/>
        <v>0</v>
      </c>
      <c r="W196" s="144">
        <f>U196/K196*100</f>
        <v>0</v>
      </c>
      <c r="X196" s="145">
        <f t="shared" si="108"/>
        <v>0</v>
      </c>
      <c r="Y196" s="147">
        <f t="shared" ref="Y196:Z208" si="110">I196+U196</f>
        <v>1</v>
      </c>
      <c r="Z196" s="12">
        <f>J196+V196</f>
        <v>5000000</v>
      </c>
      <c r="AA196" s="145">
        <f t="shared" ref="AA196:AB211" si="111">Y196/F196*100</f>
        <v>8.3333333333333321</v>
      </c>
      <c r="AB196" s="145">
        <f t="shared" si="111"/>
        <v>1.927842757988506</v>
      </c>
      <c r="AC196" s="145" t="s">
        <v>697</v>
      </c>
      <c r="AD196" s="181" t="s">
        <v>718</v>
      </c>
    </row>
    <row r="197" spans="1:30" ht="40.5" customHeight="1" x14ac:dyDescent="0.2">
      <c r="A197" s="137" t="s">
        <v>138</v>
      </c>
      <c r="B197" s="138" t="s">
        <v>302</v>
      </c>
      <c r="C197" s="6" t="s">
        <v>301</v>
      </c>
      <c r="D197" s="20" t="s">
        <v>578</v>
      </c>
      <c r="E197" s="74" t="s">
        <v>446</v>
      </c>
      <c r="F197" s="74">
        <v>10</v>
      </c>
      <c r="G197" s="367">
        <v>389385878</v>
      </c>
      <c r="H197" s="74" t="s">
        <v>446</v>
      </c>
      <c r="I197" s="74">
        <v>0</v>
      </c>
      <c r="J197" s="60">
        <v>0</v>
      </c>
      <c r="K197" s="147">
        <v>2</v>
      </c>
      <c r="L197" s="73">
        <v>16478491</v>
      </c>
      <c r="M197" s="346"/>
      <c r="N197" s="347"/>
      <c r="O197" s="200">
        <v>2</v>
      </c>
      <c r="P197" s="383">
        <v>40100000</v>
      </c>
      <c r="Q197" s="200">
        <v>0</v>
      </c>
      <c r="R197" s="149">
        <v>0</v>
      </c>
      <c r="S197" s="200">
        <v>0</v>
      </c>
      <c r="T197" s="149">
        <v>0</v>
      </c>
      <c r="U197" s="31">
        <f t="shared" si="109"/>
        <v>2</v>
      </c>
      <c r="V197" s="150">
        <f t="shared" si="89"/>
        <v>40100000</v>
      </c>
      <c r="W197" s="145">
        <f>U197/F197*100</f>
        <v>20</v>
      </c>
      <c r="X197" s="145">
        <f>V197/G197*100</f>
        <v>10.298267673693086</v>
      </c>
      <c r="Y197" s="147">
        <f t="shared" si="110"/>
        <v>2</v>
      </c>
      <c r="Z197" s="60">
        <f t="shared" si="110"/>
        <v>40100000</v>
      </c>
      <c r="AA197" s="144">
        <f t="shared" si="111"/>
        <v>20</v>
      </c>
      <c r="AB197" s="145">
        <f t="shared" si="111"/>
        <v>10.298267673693086</v>
      </c>
      <c r="AC197" s="145" t="s">
        <v>697</v>
      </c>
      <c r="AD197" s="181" t="s">
        <v>718</v>
      </c>
    </row>
    <row r="198" spans="1:30" ht="26.25" customHeight="1" x14ac:dyDescent="0.2">
      <c r="A198" s="670" t="s">
        <v>293</v>
      </c>
      <c r="B198" s="672" t="s">
        <v>304</v>
      </c>
      <c r="C198" s="674" t="s">
        <v>303</v>
      </c>
      <c r="D198" s="20" t="s">
        <v>760</v>
      </c>
      <c r="E198" s="74" t="s">
        <v>18</v>
      </c>
      <c r="F198" s="74">
        <v>18</v>
      </c>
      <c r="G198" s="367">
        <v>73785898</v>
      </c>
      <c r="H198" s="74" t="s">
        <v>18</v>
      </c>
      <c r="I198" s="74">
        <v>0</v>
      </c>
      <c r="J198" s="60">
        <v>0</v>
      </c>
      <c r="K198" s="147">
        <v>1</v>
      </c>
      <c r="L198" s="73">
        <v>16478440</v>
      </c>
      <c r="M198" s="325"/>
      <c r="N198" s="149"/>
      <c r="O198" s="200">
        <v>0</v>
      </c>
      <c r="P198" s="149">
        <v>0</v>
      </c>
      <c r="Q198" s="147">
        <v>0</v>
      </c>
      <c r="R198" s="148">
        <v>0</v>
      </c>
      <c r="S198" s="147">
        <v>0</v>
      </c>
      <c r="T198" s="148">
        <v>0</v>
      </c>
      <c r="U198" s="31">
        <f t="shared" si="109"/>
        <v>0</v>
      </c>
      <c r="V198" s="150">
        <f t="shared" si="89"/>
        <v>0</v>
      </c>
      <c r="W198" s="145">
        <f t="shared" ref="W198:X198" si="112">U198/F198*100</f>
        <v>0</v>
      </c>
      <c r="X198" s="145">
        <f t="shared" si="112"/>
        <v>0</v>
      </c>
      <c r="Y198" s="147">
        <f t="shared" si="110"/>
        <v>0</v>
      </c>
      <c r="Z198" s="60">
        <f t="shared" si="110"/>
        <v>0</v>
      </c>
      <c r="AA198" s="144">
        <f t="shared" si="111"/>
        <v>0</v>
      </c>
      <c r="AB198" s="145">
        <f t="shared" si="111"/>
        <v>0</v>
      </c>
      <c r="AC198" s="145" t="s">
        <v>697</v>
      </c>
      <c r="AD198" s="181" t="s">
        <v>718</v>
      </c>
    </row>
    <row r="199" spans="1:30" ht="25.5" customHeight="1" x14ac:dyDescent="0.2">
      <c r="A199" s="671"/>
      <c r="B199" s="673"/>
      <c r="C199" s="675"/>
      <c r="D199" s="20" t="s">
        <v>580</v>
      </c>
      <c r="E199" s="74" t="s">
        <v>18</v>
      </c>
      <c r="F199" s="74">
        <v>15980</v>
      </c>
      <c r="G199" s="368">
        <v>0</v>
      </c>
      <c r="H199" s="74" t="s">
        <v>18</v>
      </c>
      <c r="I199" s="74">
        <v>3196</v>
      </c>
      <c r="J199" s="12">
        <v>15980000</v>
      </c>
      <c r="K199" s="147">
        <v>196</v>
      </c>
      <c r="L199" s="76">
        <v>15980000</v>
      </c>
      <c r="M199" s="325"/>
      <c r="N199" s="149"/>
      <c r="O199" s="200">
        <v>0</v>
      </c>
      <c r="P199" s="149">
        <v>0</v>
      </c>
      <c r="Q199" s="147">
        <v>0</v>
      </c>
      <c r="R199" s="148">
        <v>0</v>
      </c>
      <c r="S199" s="147">
        <v>0</v>
      </c>
      <c r="T199" s="148">
        <v>0</v>
      </c>
      <c r="U199" s="31">
        <f t="shared" si="109"/>
        <v>0</v>
      </c>
      <c r="V199" s="211">
        <f>N199+P199+R199+T199</f>
        <v>0</v>
      </c>
      <c r="W199" s="144">
        <f>U199/K199*100</f>
        <v>0</v>
      </c>
      <c r="X199" s="145">
        <f t="shared" ref="X199" si="113">V199/L199*100</f>
        <v>0</v>
      </c>
      <c r="Y199" s="147">
        <f t="shared" si="110"/>
        <v>3196</v>
      </c>
      <c r="Z199" s="12">
        <f t="shared" si="110"/>
        <v>15980000</v>
      </c>
      <c r="AA199" s="144">
        <f t="shared" si="111"/>
        <v>20</v>
      </c>
      <c r="AB199" s="139">
        <v>0</v>
      </c>
      <c r="AC199" s="145" t="s">
        <v>697</v>
      </c>
      <c r="AD199" s="147"/>
    </row>
    <row r="200" spans="1:30" ht="27" customHeight="1" x14ac:dyDescent="0.25">
      <c r="A200" s="137" t="s">
        <v>294</v>
      </c>
      <c r="B200" s="138" t="s">
        <v>306</v>
      </c>
      <c r="C200" s="6" t="s">
        <v>305</v>
      </c>
      <c r="D200" s="20" t="s">
        <v>581</v>
      </c>
      <c r="E200" s="74" t="s">
        <v>446</v>
      </c>
      <c r="F200" s="74">
        <v>17</v>
      </c>
      <c r="G200" s="367">
        <v>99027379</v>
      </c>
      <c r="H200" s="74" t="s">
        <v>446</v>
      </c>
      <c r="I200" s="74">
        <v>1</v>
      </c>
      <c r="J200" s="85">
        <v>15000000</v>
      </c>
      <c r="K200" s="147">
        <v>1</v>
      </c>
      <c r="L200" s="77">
        <v>19420286</v>
      </c>
      <c r="M200" s="348"/>
      <c r="N200" s="347"/>
      <c r="O200" s="200">
        <v>1</v>
      </c>
      <c r="P200" s="384">
        <v>38100000</v>
      </c>
      <c r="Q200" s="147">
        <v>0</v>
      </c>
      <c r="R200" s="148">
        <v>0</v>
      </c>
      <c r="S200" s="147">
        <v>0</v>
      </c>
      <c r="T200" s="148">
        <v>0</v>
      </c>
      <c r="U200" s="31">
        <f t="shared" si="109"/>
        <v>1</v>
      </c>
      <c r="V200" s="150">
        <f t="shared" si="89"/>
        <v>38100000</v>
      </c>
      <c r="W200" s="145">
        <f>U200/K200*100</f>
        <v>100</v>
      </c>
      <c r="X200" s="139">
        <f>V200/L200*100</f>
        <v>196.18660610868451</v>
      </c>
      <c r="Y200" s="147">
        <f t="shared" si="110"/>
        <v>2</v>
      </c>
      <c r="Z200" s="35">
        <f t="shared" si="110"/>
        <v>53100000</v>
      </c>
      <c r="AA200" s="144">
        <f t="shared" si="111"/>
        <v>11.76470588235294</v>
      </c>
      <c r="AB200" s="145">
        <f t="shared" si="111"/>
        <v>53.621534303154682</v>
      </c>
      <c r="AC200" s="145" t="s">
        <v>697</v>
      </c>
      <c r="AD200" s="147"/>
    </row>
    <row r="201" spans="1:30" ht="45.75" customHeight="1" x14ac:dyDescent="0.2">
      <c r="A201" s="137" t="s">
        <v>295</v>
      </c>
      <c r="B201" s="138" t="s">
        <v>308</v>
      </c>
      <c r="C201" s="6" t="s">
        <v>307</v>
      </c>
      <c r="D201" s="20" t="s">
        <v>582</v>
      </c>
      <c r="E201" s="74" t="s">
        <v>18</v>
      </c>
      <c r="F201" s="74">
        <v>72</v>
      </c>
      <c r="G201" s="367">
        <v>117335878</v>
      </c>
      <c r="H201" s="74" t="s">
        <v>18</v>
      </c>
      <c r="I201" s="74">
        <v>12</v>
      </c>
      <c r="J201" s="12">
        <v>104921400</v>
      </c>
      <c r="K201" s="147">
        <v>12</v>
      </c>
      <c r="L201" s="77">
        <v>125478539</v>
      </c>
      <c r="M201" s="349"/>
      <c r="N201" s="347"/>
      <c r="O201" s="200">
        <v>6</v>
      </c>
      <c r="P201" s="385">
        <v>22100500</v>
      </c>
      <c r="Q201" s="147">
        <v>0</v>
      </c>
      <c r="R201" s="148">
        <v>0</v>
      </c>
      <c r="S201" s="147">
        <v>0</v>
      </c>
      <c r="T201" s="148">
        <v>0</v>
      </c>
      <c r="U201" s="390">
        <f>M201+O201+Q201+S201</f>
        <v>6</v>
      </c>
      <c r="V201" s="211">
        <f t="shared" si="89"/>
        <v>22100500</v>
      </c>
      <c r="W201" s="144">
        <f>U201/K201*100</f>
        <v>50</v>
      </c>
      <c r="X201" s="145">
        <f t="shared" ref="X201" si="114">V201/L201*100</f>
        <v>17.612972047753921</v>
      </c>
      <c r="Y201" s="147">
        <f t="shared" si="110"/>
        <v>18</v>
      </c>
      <c r="Z201" s="12">
        <f t="shared" si="110"/>
        <v>127021900</v>
      </c>
      <c r="AA201" s="144">
        <f t="shared" si="111"/>
        <v>25</v>
      </c>
      <c r="AB201" s="145">
        <f t="shared" si="111"/>
        <v>108.2549533570627</v>
      </c>
      <c r="AC201" s="145" t="s">
        <v>697</v>
      </c>
      <c r="AD201" s="147"/>
    </row>
    <row r="202" spans="1:30" ht="38.25" customHeight="1" x14ac:dyDescent="0.2">
      <c r="A202" s="137" t="s">
        <v>296</v>
      </c>
      <c r="B202" s="138" t="s">
        <v>310</v>
      </c>
      <c r="C202" s="6" t="s">
        <v>309</v>
      </c>
      <c r="D202" s="20" t="s">
        <v>583</v>
      </c>
      <c r="E202" s="74" t="s">
        <v>446</v>
      </c>
      <c r="F202" s="74">
        <v>6</v>
      </c>
      <c r="G202" s="367">
        <v>95564382</v>
      </c>
      <c r="H202" s="74" t="s">
        <v>446</v>
      </c>
      <c r="I202" s="74">
        <v>0</v>
      </c>
      <c r="J202" s="60">
        <v>0</v>
      </c>
      <c r="K202" s="147">
        <v>1</v>
      </c>
      <c r="L202" s="73">
        <v>18478374</v>
      </c>
      <c r="M202" s="200">
        <v>0</v>
      </c>
      <c r="N202" s="149">
        <v>0</v>
      </c>
      <c r="O202" s="200">
        <v>1</v>
      </c>
      <c r="P202" s="381">
        <f>17992700-1400000</f>
        <v>16592700</v>
      </c>
      <c r="Q202" s="200">
        <v>0</v>
      </c>
      <c r="R202" s="149">
        <v>0</v>
      </c>
      <c r="S202" s="147"/>
      <c r="T202" s="147"/>
      <c r="U202" s="31">
        <f t="shared" si="109"/>
        <v>1</v>
      </c>
      <c r="V202" s="150">
        <f t="shared" si="89"/>
        <v>16592700</v>
      </c>
      <c r="W202" s="145">
        <f t="shared" ref="W202:X248" si="115">U202/F202*100</f>
        <v>16.666666666666664</v>
      </c>
      <c r="X202" s="145">
        <f t="shared" si="115"/>
        <v>17.362849685984472</v>
      </c>
      <c r="Y202" s="147">
        <f t="shared" si="110"/>
        <v>1</v>
      </c>
      <c r="Z202" s="60">
        <f t="shared" si="110"/>
        <v>16592700</v>
      </c>
      <c r="AA202" s="144">
        <f t="shared" si="111"/>
        <v>16.666666666666664</v>
      </c>
      <c r="AB202" s="145">
        <f t="shared" si="111"/>
        <v>17.362849685984472</v>
      </c>
      <c r="AC202" s="145" t="s">
        <v>697</v>
      </c>
      <c r="AD202" s="147"/>
    </row>
    <row r="203" spans="1:30" x14ac:dyDescent="0.2">
      <c r="A203" s="646" t="s">
        <v>699</v>
      </c>
      <c r="B203" s="646"/>
      <c r="C203" s="646"/>
      <c r="D203" s="646"/>
      <c r="E203" s="646"/>
      <c r="F203" s="646"/>
      <c r="G203" s="646"/>
      <c r="H203" s="646"/>
      <c r="I203" s="646"/>
      <c r="J203" s="646"/>
      <c r="K203" s="646"/>
      <c r="L203" s="646"/>
      <c r="M203" s="646"/>
      <c r="N203" s="646"/>
      <c r="O203" s="646"/>
      <c r="P203" s="646"/>
      <c r="Q203" s="646"/>
      <c r="R203" s="646"/>
      <c r="S203" s="646"/>
      <c r="T203" s="646"/>
      <c r="U203" s="646"/>
      <c r="V203" s="646"/>
      <c r="W203" s="151">
        <f>AVERAGE(W196+W199+W201)/3</f>
        <v>16.666666666666668</v>
      </c>
      <c r="X203" s="151">
        <f>AVERAGE(X196+X199+X201)/3</f>
        <v>5.8709906825846403</v>
      </c>
      <c r="Y203" s="152"/>
      <c r="Z203" s="152"/>
      <c r="AA203" s="153"/>
      <c r="AB203" s="151"/>
      <c r="AC203" s="151"/>
      <c r="AD203" s="154"/>
    </row>
    <row r="204" spans="1:30" x14ac:dyDescent="0.2">
      <c r="A204" s="647" t="s">
        <v>685</v>
      </c>
      <c r="B204" s="648"/>
      <c r="C204" s="648"/>
      <c r="D204" s="648"/>
      <c r="E204" s="648"/>
      <c r="F204" s="648"/>
      <c r="G204" s="648"/>
      <c r="H204" s="648"/>
      <c r="I204" s="648"/>
      <c r="J204" s="648"/>
      <c r="K204" s="648"/>
      <c r="L204" s="648"/>
      <c r="M204" s="648"/>
      <c r="N204" s="648"/>
      <c r="O204" s="648"/>
      <c r="P204" s="648"/>
      <c r="Q204" s="648"/>
      <c r="R204" s="648"/>
      <c r="S204" s="648"/>
      <c r="T204" s="648"/>
      <c r="U204" s="648"/>
      <c r="V204" s="649"/>
      <c r="W204" s="151" t="str">
        <f t="shared" ref="W204:X204" si="116">IF(W203&lt;=50,"(SR)",IF(W203&lt;=65,"(R)",IF(W203&lt;=75,"(S)",IF(W203&lt;=90,"(T)","(ST)"))))</f>
        <v>(SR)</v>
      </c>
      <c r="X204" s="151" t="str">
        <f t="shared" si="116"/>
        <v>(SR)</v>
      </c>
      <c r="Y204" s="152"/>
      <c r="Z204" s="152"/>
      <c r="AA204" s="155"/>
      <c r="AB204" s="155"/>
      <c r="AC204" s="155"/>
      <c r="AD204" s="154"/>
    </row>
    <row r="205" spans="1:30" x14ac:dyDescent="0.2">
      <c r="A205" s="660" t="s">
        <v>700</v>
      </c>
      <c r="B205" s="660"/>
      <c r="C205" s="660"/>
      <c r="D205" s="660"/>
      <c r="E205" s="660"/>
      <c r="F205" s="660"/>
      <c r="G205" s="660"/>
      <c r="H205" s="660"/>
      <c r="I205" s="660"/>
      <c r="J205" s="660"/>
      <c r="K205" s="660"/>
      <c r="L205" s="660"/>
      <c r="M205" s="660"/>
      <c r="N205" s="660"/>
      <c r="O205" s="660"/>
      <c r="P205" s="660"/>
      <c r="Q205" s="660"/>
      <c r="R205" s="660"/>
      <c r="S205" s="660"/>
      <c r="T205" s="660"/>
      <c r="U205" s="660"/>
      <c r="V205" s="660"/>
      <c r="W205" s="183">
        <f>AVERAGE((W194+W195)/2)</f>
        <v>0</v>
      </c>
      <c r="X205" s="183">
        <f>AVERAGE((X194+X195)/2)</f>
        <v>27.082100444943784</v>
      </c>
      <c r="Y205" s="184"/>
      <c r="Z205" s="184"/>
      <c r="AA205" s="185"/>
      <c r="AB205" s="183"/>
      <c r="AC205" s="183"/>
      <c r="AD205" s="186"/>
    </row>
    <row r="206" spans="1:30" x14ac:dyDescent="0.2">
      <c r="A206" s="661" t="s">
        <v>685</v>
      </c>
      <c r="B206" s="662"/>
      <c r="C206" s="662"/>
      <c r="D206" s="662"/>
      <c r="E206" s="662"/>
      <c r="F206" s="662"/>
      <c r="G206" s="662"/>
      <c r="H206" s="662"/>
      <c r="I206" s="662"/>
      <c r="J206" s="662"/>
      <c r="K206" s="662"/>
      <c r="L206" s="662"/>
      <c r="M206" s="662"/>
      <c r="N206" s="662"/>
      <c r="O206" s="662"/>
      <c r="P206" s="662"/>
      <c r="Q206" s="662"/>
      <c r="R206" s="662"/>
      <c r="S206" s="662"/>
      <c r="T206" s="662"/>
      <c r="U206" s="662"/>
      <c r="V206" s="663"/>
      <c r="W206" s="183" t="str">
        <f t="shared" ref="W206:X206" si="117">IF(W205&lt;=50,"(SR)",IF(W205&lt;=65,"(R)",IF(W205&lt;=75,"(S)",IF(W205&lt;=90,"(T)","(ST)"))))</f>
        <v>(SR)</v>
      </c>
      <c r="X206" s="183" t="str">
        <f t="shared" si="117"/>
        <v>(SR)</v>
      </c>
      <c r="Y206" s="184"/>
      <c r="Z206" s="184"/>
      <c r="AA206" s="187"/>
      <c r="AB206" s="187"/>
      <c r="AC206" s="187"/>
      <c r="AD206" s="186"/>
    </row>
    <row r="207" spans="1:30" ht="25.5" customHeight="1" x14ac:dyDescent="0.2">
      <c r="A207" s="650" t="s">
        <v>5</v>
      </c>
      <c r="B207" s="628" t="s">
        <v>319</v>
      </c>
      <c r="C207" s="668" t="s">
        <v>318</v>
      </c>
      <c r="D207" s="15" t="s">
        <v>584</v>
      </c>
      <c r="E207" s="78" t="s">
        <v>10</v>
      </c>
      <c r="F207" s="37">
        <v>75.84</v>
      </c>
      <c r="G207" s="351">
        <f>SUM(G209+G223+G230+G244)</f>
        <v>14842502429</v>
      </c>
      <c r="H207" s="78" t="s">
        <v>10</v>
      </c>
      <c r="I207" s="37">
        <v>75.64</v>
      </c>
      <c r="J207" s="121">
        <f>SUM(J209+J223+J230+J244)</f>
        <v>7295242177</v>
      </c>
      <c r="K207" s="136">
        <v>75.69</v>
      </c>
      <c r="L207" s="119">
        <f>SUM(L209+L223+L230+L244)</f>
        <v>5682275508</v>
      </c>
      <c r="M207" s="329">
        <v>0.19</v>
      </c>
      <c r="N207" s="312">
        <f>SUM(N209+N223+N230+N244)</f>
        <v>14457040</v>
      </c>
      <c r="O207" s="136">
        <v>0</v>
      </c>
      <c r="P207" s="67">
        <f>SUM(P209+P223+P230+P244)</f>
        <v>369697250</v>
      </c>
      <c r="Q207" s="136">
        <v>0</v>
      </c>
      <c r="R207" s="67">
        <f>SUM(R209+R223+R230+R244)</f>
        <v>0</v>
      </c>
      <c r="S207" s="136">
        <v>0</v>
      </c>
      <c r="T207" s="67">
        <f>SUM(T209+T223+T230+T244)</f>
        <v>0</v>
      </c>
      <c r="U207" s="29">
        <f>M207+O207+Q207+S207</f>
        <v>0.19</v>
      </c>
      <c r="V207" s="127">
        <f>N207+P207+R207+T207</f>
        <v>384154290</v>
      </c>
      <c r="W207" s="159">
        <f>U207/K207*100</f>
        <v>0.25102391333069096</v>
      </c>
      <c r="X207" s="129">
        <f t="shared" ref="X207:X211" si="118">V207/L207*100</f>
        <v>6.7605713496143274</v>
      </c>
      <c r="Y207" s="37">
        <v>64.459999999999994</v>
      </c>
      <c r="Z207" s="133">
        <f>SUM(Z209+Z223+Z230+Z244)</f>
        <v>7623596467</v>
      </c>
      <c r="AA207" s="129">
        <f>Y207/F207*100</f>
        <v>84.99472573839661</v>
      </c>
      <c r="AB207" s="129">
        <f t="shared" si="111"/>
        <v>51.36328259650238</v>
      </c>
      <c r="AC207" s="145" t="s">
        <v>697</v>
      </c>
      <c r="AD207" s="118"/>
    </row>
    <row r="208" spans="1:30" ht="39" customHeight="1" x14ac:dyDescent="0.2">
      <c r="A208" s="652"/>
      <c r="B208" s="630"/>
      <c r="C208" s="669"/>
      <c r="D208" s="15" t="s">
        <v>585</v>
      </c>
      <c r="E208" s="79" t="s">
        <v>10</v>
      </c>
      <c r="F208" s="37">
        <v>75</v>
      </c>
      <c r="G208" s="369">
        <f>SUM(G210)</f>
        <v>0</v>
      </c>
      <c r="H208" s="79" t="s">
        <v>10</v>
      </c>
      <c r="I208" s="174">
        <v>75</v>
      </c>
      <c r="J208" s="121">
        <f>SUM(J210)</f>
        <v>192200000</v>
      </c>
      <c r="K208" s="136">
        <v>75</v>
      </c>
      <c r="L208" s="119">
        <f>SUM(L210)</f>
        <v>196000000</v>
      </c>
      <c r="M208" s="174">
        <v>18.75</v>
      </c>
      <c r="N208" s="312">
        <f>SUM(N210)</f>
        <v>58000000</v>
      </c>
      <c r="O208" s="174">
        <v>0</v>
      </c>
      <c r="P208" s="67">
        <f>SUM(P210)</f>
        <v>0</v>
      </c>
      <c r="Q208" s="174">
        <v>0</v>
      </c>
      <c r="R208" s="67">
        <f>SUM(R210)</f>
        <v>0</v>
      </c>
      <c r="S208" s="174">
        <v>0</v>
      </c>
      <c r="T208" s="67">
        <f>SUM(T210)</f>
        <v>0</v>
      </c>
      <c r="U208" s="29">
        <f t="shared" ref="U208:U210" si="119">M208+O208+Q208+S208</f>
        <v>18.75</v>
      </c>
      <c r="V208" s="68">
        <f>N208+P208+R208+T208</f>
        <v>58000000</v>
      </c>
      <c r="W208" s="159">
        <f>U208/K208*100</f>
        <v>25</v>
      </c>
      <c r="X208" s="129">
        <f t="shared" si="118"/>
        <v>29.591836734693878</v>
      </c>
      <c r="Y208" s="174">
        <f t="shared" si="110"/>
        <v>93.75</v>
      </c>
      <c r="Z208" s="66">
        <f t="shared" si="110"/>
        <v>250200000</v>
      </c>
      <c r="AA208" s="159">
        <f t="shared" si="111"/>
        <v>125</v>
      </c>
      <c r="AB208" s="136">
        <v>0</v>
      </c>
      <c r="AC208" s="145" t="s">
        <v>697</v>
      </c>
      <c r="AD208" s="118"/>
    </row>
    <row r="209" spans="1:30" ht="48.75" customHeight="1" x14ac:dyDescent="0.2">
      <c r="A209" s="650" t="s">
        <v>161</v>
      </c>
      <c r="B209" s="628" t="s">
        <v>321</v>
      </c>
      <c r="C209" s="664" t="s">
        <v>320</v>
      </c>
      <c r="D209" s="15" t="s">
        <v>586</v>
      </c>
      <c r="E209" s="80" t="s">
        <v>588</v>
      </c>
      <c r="F209" s="80">
        <v>17</v>
      </c>
      <c r="G209" s="351">
        <f>SUM(G211+G212+G213+G214+G215+G216+G218+G219)</f>
        <v>6958811962</v>
      </c>
      <c r="H209" s="80" t="s">
        <v>588</v>
      </c>
      <c r="I209" s="80">
        <v>6</v>
      </c>
      <c r="J209" s="121">
        <f>SUM(J211+J212+J213+J214+J215+J216+J218+J219)</f>
        <v>1786444350</v>
      </c>
      <c r="K209" s="136">
        <v>4</v>
      </c>
      <c r="L209" s="119">
        <f>SUM(L211+L212+L213+L214+L215+L216+L218+L219)</f>
        <v>1726567260</v>
      </c>
      <c r="M209" s="172">
        <v>0</v>
      </c>
      <c r="N209" s="312">
        <f>SUM(N211+N212+N213+N214+N215+N216+N218+N219)</f>
        <v>0</v>
      </c>
      <c r="O209" s="172">
        <v>0</v>
      </c>
      <c r="P209" s="88">
        <f>SUM(P211+P212+P213+P214+P215+P216+P218+P219)</f>
        <v>243222250</v>
      </c>
      <c r="Q209" s="172">
        <v>0</v>
      </c>
      <c r="R209" s="67">
        <f>SUM(R211+R212+R213+R214+R215+R216+R218+R219)</f>
        <v>0</v>
      </c>
      <c r="S209" s="172">
        <v>0</v>
      </c>
      <c r="T209" s="67">
        <f>SUM(T211+T212+T213+T214+T215+T216+T218+T219)</f>
        <v>0</v>
      </c>
      <c r="U209" s="29">
        <f t="shared" si="119"/>
        <v>0</v>
      </c>
      <c r="V209" s="127">
        <f>N209+P209+R209+T209</f>
        <v>243222250</v>
      </c>
      <c r="W209" s="159">
        <f>U209/K209*100</f>
        <v>0</v>
      </c>
      <c r="X209" s="129">
        <f>V209/L209*100</f>
        <v>14.087041706096059</v>
      </c>
      <c r="Y209" s="174">
        <f>I209+U209</f>
        <v>6</v>
      </c>
      <c r="Z209" s="133">
        <f>SUM(Z211+Z212+Z213+Z214+Z215+Z216+Z218+Z219)</f>
        <v>2029666600</v>
      </c>
      <c r="AA209" s="129">
        <f t="shared" si="111"/>
        <v>35.294117647058826</v>
      </c>
      <c r="AB209" s="129">
        <f>Z209/G209*100</f>
        <v>29.166855076461395</v>
      </c>
      <c r="AC209" s="145" t="s">
        <v>697</v>
      </c>
      <c r="AD209" s="118"/>
    </row>
    <row r="210" spans="1:30" ht="51" customHeight="1" x14ac:dyDescent="0.2">
      <c r="A210" s="652"/>
      <c r="B210" s="630"/>
      <c r="C210" s="665"/>
      <c r="D210" s="15" t="s">
        <v>587</v>
      </c>
      <c r="E210" s="80" t="s">
        <v>588</v>
      </c>
      <c r="F210" s="80">
        <v>60</v>
      </c>
      <c r="G210" s="369">
        <f>SUM(G217+G220)</f>
        <v>0</v>
      </c>
      <c r="H210" s="80" t="s">
        <v>588</v>
      </c>
      <c r="I210" s="174">
        <v>12</v>
      </c>
      <c r="J210" s="121">
        <f>SUM(J217+J220)</f>
        <v>192200000</v>
      </c>
      <c r="K210" s="136">
        <v>12</v>
      </c>
      <c r="L210" s="119">
        <f>SUM(L217+L220)</f>
        <v>196000000</v>
      </c>
      <c r="M210" s="174">
        <v>3</v>
      </c>
      <c r="N210" s="312">
        <f>SUM(N217+N220)</f>
        <v>58000000</v>
      </c>
      <c r="O210" s="174">
        <v>0</v>
      </c>
      <c r="P210" s="67">
        <f>SUM(P217+P220)</f>
        <v>0</v>
      </c>
      <c r="Q210" s="174">
        <v>0</v>
      </c>
      <c r="R210" s="67">
        <f>SUM(R217+R220)</f>
        <v>0</v>
      </c>
      <c r="S210" s="174">
        <v>0</v>
      </c>
      <c r="T210" s="67">
        <f>SUM(T217+T220)</f>
        <v>0</v>
      </c>
      <c r="U210" s="29">
        <f t="shared" si="119"/>
        <v>3</v>
      </c>
      <c r="V210" s="68">
        <f>N210+P210+R210+T210</f>
        <v>58000000</v>
      </c>
      <c r="W210" s="159">
        <f>U210/K210*100</f>
        <v>25</v>
      </c>
      <c r="X210" s="129">
        <f t="shared" si="118"/>
        <v>29.591836734693878</v>
      </c>
      <c r="Y210" s="174">
        <f t="shared" ref="Y210:Z220" si="120">I210+U210</f>
        <v>15</v>
      </c>
      <c r="Z210" s="66">
        <f>SUM(Z217+Z220)</f>
        <v>250200000</v>
      </c>
      <c r="AA210" s="159">
        <f t="shared" si="111"/>
        <v>25</v>
      </c>
      <c r="AB210" s="136">
        <v>0</v>
      </c>
      <c r="AC210" s="145" t="s">
        <v>697</v>
      </c>
      <c r="AD210" s="118"/>
    </row>
    <row r="211" spans="1:30" ht="91.5" customHeight="1" x14ac:dyDescent="0.25">
      <c r="A211" s="137" t="s">
        <v>162</v>
      </c>
      <c r="B211" s="138" t="s">
        <v>323</v>
      </c>
      <c r="C211" s="6" t="s">
        <v>322</v>
      </c>
      <c r="D211" s="20" t="s">
        <v>589</v>
      </c>
      <c r="E211" s="74" t="s">
        <v>493</v>
      </c>
      <c r="F211" s="74">
        <v>4</v>
      </c>
      <c r="G211" s="367">
        <v>202636282</v>
      </c>
      <c r="H211" s="74" t="s">
        <v>493</v>
      </c>
      <c r="I211" s="74">
        <v>4</v>
      </c>
      <c r="J211" s="35">
        <v>4000000</v>
      </c>
      <c r="K211" s="74">
        <v>4</v>
      </c>
      <c r="L211" s="81">
        <v>50176760</v>
      </c>
      <c r="M211" s="200"/>
      <c r="N211" s="324"/>
      <c r="O211" s="200">
        <v>2</v>
      </c>
      <c r="P211" s="386">
        <v>60000000</v>
      </c>
      <c r="Q211" s="147">
        <v>0</v>
      </c>
      <c r="R211" s="148">
        <v>0</v>
      </c>
      <c r="S211" s="147">
        <v>0</v>
      </c>
      <c r="T211" s="148">
        <v>0</v>
      </c>
      <c r="U211" s="31">
        <f>M211+O211+Q211+S211</f>
        <v>2</v>
      </c>
      <c r="V211" s="143">
        <f>N211+P211+R211+T211</f>
        <v>60000000</v>
      </c>
      <c r="W211" s="144">
        <f>U211/K211*100</f>
        <v>50</v>
      </c>
      <c r="X211" s="145">
        <f t="shared" si="118"/>
        <v>119.57727043356327</v>
      </c>
      <c r="Y211" s="147">
        <f t="shared" si="120"/>
        <v>6</v>
      </c>
      <c r="Z211" s="12">
        <f t="shared" si="120"/>
        <v>64000000</v>
      </c>
      <c r="AA211" s="144">
        <f t="shared" si="111"/>
        <v>150</v>
      </c>
      <c r="AB211" s="145">
        <f t="shared" si="111"/>
        <v>31.58368253124581</v>
      </c>
      <c r="AC211" s="145" t="s">
        <v>697</v>
      </c>
      <c r="AD211" s="147"/>
    </row>
    <row r="212" spans="1:30" ht="85.5" customHeight="1" x14ac:dyDescent="0.2">
      <c r="A212" s="137" t="s">
        <v>163</v>
      </c>
      <c r="B212" s="138" t="s">
        <v>325</v>
      </c>
      <c r="C212" s="6" t="s">
        <v>324</v>
      </c>
      <c r="D212" s="20" t="s">
        <v>590</v>
      </c>
      <c r="E212" s="74" t="s">
        <v>18</v>
      </c>
      <c r="F212" s="74">
        <v>1</v>
      </c>
      <c r="G212" s="367">
        <v>73160732</v>
      </c>
      <c r="H212" s="74" t="s">
        <v>18</v>
      </c>
      <c r="I212" s="74">
        <v>1</v>
      </c>
      <c r="J212" s="35">
        <v>24990000</v>
      </c>
      <c r="K212" s="74">
        <v>1</v>
      </c>
      <c r="L212" s="81">
        <v>41775620</v>
      </c>
      <c r="M212" s="200"/>
      <c r="N212" s="324"/>
      <c r="O212" s="200">
        <v>0</v>
      </c>
      <c r="P212" s="149">
        <v>0</v>
      </c>
      <c r="Q212" s="147">
        <v>0</v>
      </c>
      <c r="R212" s="148">
        <v>0</v>
      </c>
      <c r="S212" s="147">
        <v>0</v>
      </c>
      <c r="T212" s="148">
        <v>0</v>
      </c>
      <c r="U212" s="31">
        <f>M212+O212+Q212+S212</f>
        <v>0</v>
      </c>
      <c r="V212" s="150">
        <f t="shared" si="89"/>
        <v>0</v>
      </c>
      <c r="W212" s="145">
        <f t="shared" si="115"/>
        <v>0</v>
      </c>
      <c r="X212" s="145">
        <f t="shared" si="115"/>
        <v>0</v>
      </c>
      <c r="Y212" s="147">
        <f t="shared" si="120"/>
        <v>1</v>
      </c>
      <c r="Z212" s="60">
        <f t="shared" si="120"/>
        <v>24990000</v>
      </c>
      <c r="AA212" s="144">
        <f t="shared" ref="AA212:AB217" si="121">Y212/F212*100</f>
        <v>100</v>
      </c>
      <c r="AB212" s="145">
        <f t="shared" si="121"/>
        <v>34.157668078006651</v>
      </c>
      <c r="AC212" s="145" t="s">
        <v>697</v>
      </c>
      <c r="AD212" s="147"/>
    </row>
    <row r="213" spans="1:30" ht="71.25" customHeight="1" x14ac:dyDescent="0.2">
      <c r="A213" s="137" t="s">
        <v>312</v>
      </c>
      <c r="B213" s="138" t="s">
        <v>327</v>
      </c>
      <c r="C213" s="6" t="s">
        <v>326</v>
      </c>
      <c r="D213" s="20" t="s">
        <v>591</v>
      </c>
      <c r="E213" s="82" t="s">
        <v>474</v>
      </c>
      <c r="F213" s="82">
        <v>63</v>
      </c>
      <c r="G213" s="370">
        <v>106207177</v>
      </c>
      <c r="H213" s="82" t="s">
        <v>474</v>
      </c>
      <c r="I213" s="82">
        <v>4</v>
      </c>
      <c r="J213" s="92">
        <v>326369250</v>
      </c>
      <c r="K213" s="147">
        <v>1</v>
      </c>
      <c r="L213" s="12">
        <v>18933360</v>
      </c>
      <c r="M213" s="200"/>
      <c r="N213" s="324"/>
      <c r="O213" s="200">
        <v>0</v>
      </c>
      <c r="P213" s="149">
        <v>0</v>
      </c>
      <c r="Q213" s="147">
        <v>0</v>
      </c>
      <c r="R213" s="147">
        <v>0</v>
      </c>
      <c r="S213" s="147">
        <v>0</v>
      </c>
      <c r="T213" s="147">
        <v>0</v>
      </c>
      <c r="U213" s="31">
        <v>0</v>
      </c>
      <c r="V213" s="150">
        <f t="shared" si="89"/>
        <v>0</v>
      </c>
      <c r="W213" s="145">
        <f t="shared" si="115"/>
        <v>0</v>
      </c>
      <c r="X213" s="145">
        <f t="shared" si="115"/>
        <v>0</v>
      </c>
      <c r="Y213" s="147">
        <f t="shared" si="120"/>
        <v>4</v>
      </c>
      <c r="Z213" s="12">
        <f t="shared" si="120"/>
        <v>326369250</v>
      </c>
      <c r="AA213" s="144">
        <f t="shared" si="121"/>
        <v>6.3492063492063489</v>
      </c>
      <c r="AB213" s="145">
        <f>Z213/G213*100</f>
        <v>307.29491096444451</v>
      </c>
      <c r="AC213" s="145" t="s">
        <v>697</v>
      </c>
      <c r="AD213" s="213"/>
    </row>
    <row r="214" spans="1:30" ht="82.5" customHeight="1" x14ac:dyDescent="0.2">
      <c r="A214" s="137" t="s">
        <v>313</v>
      </c>
      <c r="B214" s="138" t="s">
        <v>329</v>
      </c>
      <c r="C214" s="6" t="s">
        <v>328</v>
      </c>
      <c r="D214" s="20" t="s">
        <v>592</v>
      </c>
      <c r="E214" s="74" t="s">
        <v>18</v>
      </c>
      <c r="F214" s="74">
        <v>4</v>
      </c>
      <c r="G214" s="367">
        <v>1012537907</v>
      </c>
      <c r="H214" s="74" t="s">
        <v>18</v>
      </c>
      <c r="I214" s="74">
        <v>4</v>
      </c>
      <c r="J214" s="35">
        <v>69640000</v>
      </c>
      <c r="K214" s="74">
        <v>4</v>
      </c>
      <c r="L214" s="81">
        <v>320520360</v>
      </c>
      <c r="M214" s="200"/>
      <c r="N214" s="324"/>
      <c r="O214" s="200">
        <v>1</v>
      </c>
      <c r="P214" s="394">
        <v>39348750</v>
      </c>
      <c r="Q214" s="147">
        <v>0</v>
      </c>
      <c r="R214" s="147">
        <v>0</v>
      </c>
      <c r="S214" s="147">
        <v>0</v>
      </c>
      <c r="T214" s="147">
        <v>0</v>
      </c>
      <c r="U214" s="31">
        <f>M214+O214+Q214+S214</f>
        <v>1</v>
      </c>
      <c r="V214" s="398">
        <f>N214+P214+R214+T214</f>
        <v>39348750</v>
      </c>
      <c r="W214" s="144">
        <f>U214/K214*100</f>
        <v>25</v>
      </c>
      <c r="X214" s="145">
        <f t="shared" ref="X214" si="122">V214/L214*100</f>
        <v>12.276521216936109</v>
      </c>
      <c r="Y214" s="147">
        <f t="shared" si="120"/>
        <v>5</v>
      </c>
      <c r="Z214" s="12">
        <f t="shared" si="120"/>
        <v>108988750</v>
      </c>
      <c r="AA214" s="144">
        <f t="shared" si="121"/>
        <v>125</v>
      </c>
      <c r="AB214" s="145">
        <f>Z214/G214*100</f>
        <v>10.763917997195536</v>
      </c>
      <c r="AC214" s="145" t="s">
        <v>697</v>
      </c>
      <c r="AD214" s="147"/>
    </row>
    <row r="215" spans="1:30" ht="45" x14ac:dyDescent="0.2">
      <c r="A215" s="137" t="s">
        <v>314</v>
      </c>
      <c r="B215" s="138" t="s">
        <v>331</v>
      </c>
      <c r="C215" s="6" t="s">
        <v>330</v>
      </c>
      <c r="D215" s="20" t="s">
        <v>311</v>
      </c>
      <c r="E215" s="74" t="s">
        <v>598</v>
      </c>
      <c r="F215" s="74">
        <v>24</v>
      </c>
      <c r="G215" s="367">
        <v>338765627</v>
      </c>
      <c r="H215" s="169" t="s">
        <v>689</v>
      </c>
      <c r="I215" s="74">
        <v>0</v>
      </c>
      <c r="J215" s="33">
        <v>0</v>
      </c>
      <c r="K215" s="147">
        <v>4</v>
      </c>
      <c r="L215" s="12">
        <v>67541240</v>
      </c>
      <c r="M215" s="200"/>
      <c r="N215" s="324"/>
      <c r="O215" s="200">
        <v>0</v>
      </c>
      <c r="P215" s="149">
        <v>0</v>
      </c>
      <c r="Q215" s="147">
        <v>0</v>
      </c>
      <c r="R215" s="147">
        <v>0</v>
      </c>
      <c r="S215" s="147">
        <v>0</v>
      </c>
      <c r="T215" s="295">
        <v>0</v>
      </c>
      <c r="U215" s="147">
        <v>0</v>
      </c>
      <c r="V215" s="150">
        <f t="shared" si="89"/>
        <v>0</v>
      </c>
      <c r="W215" s="145">
        <f t="shared" si="115"/>
        <v>0</v>
      </c>
      <c r="X215" s="145">
        <f t="shared" si="115"/>
        <v>0</v>
      </c>
      <c r="Y215" s="147">
        <f t="shared" si="120"/>
        <v>0</v>
      </c>
      <c r="Z215" s="60">
        <f t="shared" si="120"/>
        <v>0</v>
      </c>
      <c r="AA215" s="144">
        <f t="shared" si="121"/>
        <v>0</v>
      </c>
      <c r="AB215" s="145">
        <f>Z215/G215*100</f>
        <v>0</v>
      </c>
      <c r="AC215" s="145" t="s">
        <v>697</v>
      </c>
      <c r="AD215" s="147"/>
    </row>
    <row r="216" spans="1:30" ht="105.75" customHeight="1" x14ac:dyDescent="0.2">
      <c r="A216" s="670" t="s">
        <v>315</v>
      </c>
      <c r="B216" s="672" t="s">
        <v>333</v>
      </c>
      <c r="C216" s="674" t="s">
        <v>332</v>
      </c>
      <c r="D216" s="6" t="s">
        <v>593</v>
      </c>
      <c r="E216" s="74" t="s">
        <v>446</v>
      </c>
      <c r="F216" s="74">
        <v>62</v>
      </c>
      <c r="G216" s="367">
        <v>241827875</v>
      </c>
      <c r="H216" s="74" t="s">
        <v>446</v>
      </c>
      <c r="I216" s="147">
        <v>0</v>
      </c>
      <c r="J216" s="321">
        <v>0</v>
      </c>
      <c r="K216" s="147">
        <v>2</v>
      </c>
      <c r="L216" s="12">
        <v>53467000</v>
      </c>
      <c r="M216" s="200"/>
      <c r="N216" s="324"/>
      <c r="O216" s="200">
        <v>4</v>
      </c>
      <c r="P216" s="387">
        <v>52000000</v>
      </c>
      <c r="Q216" s="147">
        <v>0</v>
      </c>
      <c r="R216" s="147">
        <v>0</v>
      </c>
      <c r="S216" s="147">
        <v>0</v>
      </c>
      <c r="T216" s="295">
        <v>0</v>
      </c>
      <c r="U216" s="31">
        <f>M216+O216+Q216+S216</f>
        <v>4</v>
      </c>
      <c r="V216" s="150">
        <f t="shared" si="89"/>
        <v>52000000</v>
      </c>
      <c r="W216" s="145">
        <f t="shared" si="115"/>
        <v>6.4516129032258061</v>
      </c>
      <c r="X216" s="145">
        <f t="shared" si="115"/>
        <v>21.502897463743579</v>
      </c>
      <c r="Y216" s="147">
        <f t="shared" si="120"/>
        <v>4</v>
      </c>
      <c r="Z216" s="60">
        <f t="shared" si="120"/>
        <v>52000000</v>
      </c>
      <c r="AA216" s="144">
        <f t="shared" si="121"/>
        <v>6.4516129032258061</v>
      </c>
      <c r="AB216" s="145">
        <f>Z216/G216*100</f>
        <v>21.502897463743579</v>
      </c>
      <c r="AC216" s="145" t="s">
        <v>697</v>
      </c>
      <c r="AD216" s="147"/>
    </row>
    <row r="217" spans="1:30" ht="26.25" customHeight="1" x14ac:dyDescent="0.2">
      <c r="A217" s="671"/>
      <c r="B217" s="673"/>
      <c r="C217" s="675"/>
      <c r="D217" s="6" t="s">
        <v>594</v>
      </c>
      <c r="E217" s="74" t="s">
        <v>253</v>
      </c>
      <c r="F217" s="74">
        <v>1560</v>
      </c>
      <c r="G217" s="371">
        <v>0</v>
      </c>
      <c r="H217" s="74" t="s">
        <v>253</v>
      </c>
      <c r="I217" s="74">
        <v>1560</v>
      </c>
      <c r="J217" s="35">
        <v>154200000</v>
      </c>
      <c r="K217" s="74">
        <v>1560</v>
      </c>
      <c r="L217" s="76">
        <v>156000000</v>
      </c>
      <c r="M217" s="200"/>
      <c r="N217" s="324"/>
      <c r="O217" s="200">
        <v>0</v>
      </c>
      <c r="P217" s="149">
        <v>0</v>
      </c>
      <c r="Q217" s="147">
        <v>0</v>
      </c>
      <c r="R217" s="147">
        <v>0</v>
      </c>
      <c r="S217" s="147">
        <v>0</v>
      </c>
      <c r="T217" s="295">
        <v>0</v>
      </c>
      <c r="U217" s="31">
        <f>M217+O217+Q217+S217</f>
        <v>0</v>
      </c>
      <c r="V217" s="211">
        <f t="shared" si="89"/>
        <v>0</v>
      </c>
      <c r="W217" s="144">
        <f>U217/K217*100</f>
        <v>0</v>
      </c>
      <c r="X217" s="145">
        <f t="shared" ref="X217:X223" si="123">V217/L217*100</f>
        <v>0</v>
      </c>
      <c r="Y217" s="147">
        <f t="shared" si="120"/>
        <v>1560</v>
      </c>
      <c r="Z217" s="12">
        <f t="shared" si="120"/>
        <v>154200000</v>
      </c>
      <c r="AA217" s="144">
        <f t="shared" si="121"/>
        <v>100</v>
      </c>
      <c r="AB217" s="145">
        <v>0</v>
      </c>
      <c r="AC217" s="145" t="s">
        <v>697</v>
      </c>
      <c r="AD217" s="147"/>
    </row>
    <row r="218" spans="1:30" ht="71.25" customHeight="1" x14ac:dyDescent="0.2">
      <c r="A218" s="137" t="s">
        <v>316</v>
      </c>
      <c r="B218" s="138" t="s">
        <v>335</v>
      </c>
      <c r="C218" s="6" t="s">
        <v>334</v>
      </c>
      <c r="D218" s="20" t="s">
        <v>595</v>
      </c>
      <c r="E218" s="74" t="s">
        <v>446</v>
      </c>
      <c r="F218" s="74">
        <v>72</v>
      </c>
      <c r="G218" s="367">
        <v>466904633</v>
      </c>
      <c r="H218" s="74" t="s">
        <v>446</v>
      </c>
      <c r="I218" s="74">
        <v>24</v>
      </c>
      <c r="J218" s="35">
        <v>948559100</v>
      </c>
      <c r="K218" s="74">
        <v>12</v>
      </c>
      <c r="L218" s="81">
        <v>510046360</v>
      </c>
      <c r="M218" s="200"/>
      <c r="N218" s="324"/>
      <c r="O218" s="200">
        <v>2</v>
      </c>
      <c r="P218" s="394">
        <v>63123500</v>
      </c>
      <c r="Q218" s="147">
        <v>0</v>
      </c>
      <c r="R218" s="147">
        <v>0</v>
      </c>
      <c r="S218" s="147">
        <v>0</v>
      </c>
      <c r="T218" s="295">
        <v>0</v>
      </c>
      <c r="U218" s="31">
        <f>M218+O218+Q218+S218</f>
        <v>2</v>
      </c>
      <c r="V218" s="398">
        <f t="shared" si="89"/>
        <v>63123500</v>
      </c>
      <c r="W218" s="144">
        <f>U218/K218*100</f>
        <v>16.666666666666664</v>
      </c>
      <c r="X218" s="145">
        <f t="shared" si="123"/>
        <v>12.376031857182552</v>
      </c>
      <c r="Y218" s="147">
        <f t="shared" si="120"/>
        <v>26</v>
      </c>
      <c r="Z218" s="12">
        <f t="shared" si="120"/>
        <v>1011682600</v>
      </c>
      <c r="AA218" s="144">
        <f>Y218/F218*100</f>
        <v>36.111111111111107</v>
      </c>
      <c r="AB218" s="145">
        <f t="shared" ref="AB218:AB255" si="124">Z218/G218*100</f>
        <v>216.67863809781474</v>
      </c>
      <c r="AC218" s="145" t="s">
        <v>697</v>
      </c>
      <c r="AD218" s="147"/>
    </row>
    <row r="219" spans="1:30" ht="26.25" customHeight="1" x14ac:dyDescent="0.2">
      <c r="A219" s="670" t="s">
        <v>317</v>
      </c>
      <c r="B219" s="672" t="s">
        <v>337</v>
      </c>
      <c r="C219" s="676" t="s">
        <v>336</v>
      </c>
      <c r="D219" s="20" t="s">
        <v>596</v>
      </c>
      <c r="E219" s="74" t="s">
        <v>446</v>
      </c>
      <c r="F219" s="74">
        <v>84</v>
      </c>
      <c r="G219" s="367">
        <v>4516771729</v>
      </c>
      <c r="H219" s="74" t="s">
        <v>446</v>
      </c>
      <c r="I219" s="74">
        <v>24</v>
      </c>
      <c r="J219" s="35">
        <v>412886000</v>
      </c>
      <c r="K219" s="74">
        <v>12</v>
      </c>
      <c r="L219" s="81">
        <v>664106560</v>
      </c>
      <c r="M219" s="200"/>
      <c r="N219" s="324"/>
      <c r="O219" s="200">
        <v>4</v>
      </c>
      <c r="P219" s="388">
        <v>28750000</v>
      </c>
      <c r="Q219" s="147">
        <v>0</v>
      </c>
      <c r="R219" s="147">
        <v>0</v>
      </c>
      <c r="S219" s="147">
        <v>0</v>
      </c>
      <c r="T219" s="295">
        <v>0</v>
      </c>
      <c r="U219" s="31">
        <f>M219+O219+Q219+S219</f>
        <v>4</v>
      </c>
      <c r="V219" s="150">
        <f t="shared" si="89"/>
        <v>28750000</v>
      </c>
      <c r="W219" s="144">
        <f>U219/K219*100</f>
        <v>33.333333333333329</v>
      </c>
      <c r="X219" s="145">
        <f t="shared" si="123"/>
        <v>4.3291245308584214</v>
      </c>
      <c r="Y219" s="147">
        <f t="shared" si="120"/>
        <v>28</v>
      </c>
      <c r="Z219" s="12">
        <f t="shared" si="120"/>
        <v>441636000</v>
      </c>
      <c r="AA219" s="144">
        <f>Y219/F219*100</f>
        <v>33.333333333333329</v>
      </c>
      <c r="AB219" s="145">
        <f t="shared" si="124"/>
        <v>9.7776913799842813</v>
      </c>
      <c r="AC219" s="145" t="s">
        <v>697</v>
      </c>
      <c r="AD219" s="118"/>
    </row>
    <row r="220" spans="1:30" ht="27" customHeight="1" x14ac:dyDescent="0.2">
      <c r="A220" s="671"/>
      <c r="B220" s="673"/>
      <c r="C220" s="677"/>
      <c r="D220" s="20" t="s">
        <v>597</v>
      </c>
      <c r="E220" s="74" t="s">
        <v>253</v>
      </c>
      <c r="F220" s="74">
        <v>320</v>
      </c>
      <c r="G220" s="371">
        <v>0</v>
      </c>
      <c r="H220" s="74" t="s">
        <v>253</v>
      </c>
      <c r="I220" s="74">
        <v>320</v>
      </c>
      <c r="J220" s="35">
        <v>38000000</v>
      </c>
      <c r="K220" s="74">
        <v>320</v>
      </c>
      <c r="L220" s="76">
        <v>40000000</v>
      </c>
      <c r="M220" s="200">
        <v>2</v>
      </c>
      <c r="N220" s="324">
        <v>58000000</v>
      </c>
      <c r="O220" s="200">
        <v>0</v>
      </c>
      <c r="P220" s="149">
        <v>0</v>
      </c>
      <c r="Q220" s="147">
        <v>0</v>
      </c>
      <c r="R220" s="147">
        <v>0</v>
      </c>
      <c r="S220" s="147">
        <v>0</v>
      </c>
      <c r="T220" s="295">
        <v>0</v>
      </c>
      <c r="U220" s="31">
        <f>M220+O220+Q220+S220</f>
        <v>2</v>
      </c>
      <c r="V220" s="211">
        <f t="shared" si="89"/>
        <v>58000000</v>
      </c>
      <c r="W220" s="144">
        <f>U220/K220*100</f>
        <v>0.625</v>
      </c>
      <c r="X220" s="145">
        <f t="shared" si="123"/>
        <v>145</v>
      </c>
      <c r="Y220" s="147">
        <v>320</v>
      </c>
      <c r="Z220" s="12">
        <f t="shared" si="120"/>
        <v>96000000</v>
      </c>
      <c r="AA220" s="144">
        <f>Y220/F220*100</f>
        <v>100</v>
      </c>
      <c r="AB220" s="145">
        <v>0</v>
      </c>
      <c r="AC220" s="145" t="s">
        <v>697</v>
      </c>
      <c r="AD220" s="118"/>
    </row>
    <row r="221" spans="1:30" x14ac:dyDescent="0.2">
      <c r="A221" s="646" t="s">
        <v>699</v>
      </c>
      <c r="B221" s="646"/>
      <c r="C221" s="646"/>
      <c r="D221" s="646"/>
      <c r="E221" s="646"/>
      <c r="F221" s="646"/>
      <c r="G221" s="646"/>
      <c r="H221" s="646"/>
      <c r="I221" s="646"/>
      <c r="J221" s="646"/>
      <c r="K221" s="646"/>
      <c r="L221" s="646"/>
      <c r="M221" s="646"/>
      <c r="N221" s="646"/>
      <c r="O221" s="646"/>
      <c r="P221" s="646"/>
      <c r="Q221" s="646"/>
      <c r="R221" s="646"/>
      <c r="S221" s="646"/>
      <c r="T221" s="646"/>
      <c r="U221" s="646"/>
      <c r="V221" s="646"/>
      <c r="W221" s="151">
        <f>AVERAGE(W211+W212+W214+W217+W218+W219+W220)/7</f>
        <v>17.946428571428569</v>
      </c>
      <c r="X221" s="151">
        <f>AVERAGE(X211+X212+X214+X217+X218+X219+X220)/7</f>
        <v>41.936992576934337</v>
      </c>
      <c r="Y221" s="152"/>
      <c r="Z221" s="152"/>
      <c r="AA221" s="153"/>
      <c r="AB221" s="151"/>
      <c r="AC221" s="151"/>
      <c r="AD221" s="154"/>
    </row>
    <row r="222" spans="1:30" x14ac:dyDescent="0.2">
      <c r="A222" s="647" t="s">
        <v>685</v>
      </c>
      <c r="B222" s="648"/>
      <c r="C222" s="648"/>
      <c r="D222" s="648"/>
      <c r="E222" s="648"/>
      <c r="F222" s="648"/>
      <c r="G222" s="648"/>
      <c r="H222" s="648"/>
      <c r="I222" s="648"/>
      <c r="J222" s="648"/>
      <c r="K222" s="648"/>
      <c r="L222" s="648"/>
      <c r="M222" s="648"/>
      <c r="N222" s="648"/>
      <c r="O222" s="648"/>
      <c r="P222" s="648"/>
      <c r="Q222" s="648"/>
      <c r="R222" s="648"/>
      <c r="S222" s="648"/>
      <c r="T222" s="648"/>
      <c r="U222" s="648"/>
      <c r="V222" s="649"/>
      <c r="W222" s="151" t="str">
        <f t="shared" ref="W222:X222" si="125">IF(W221&lt;=50,"(SR)",IF(W221&lt;=65,"(R)",IF(W221&lt;=75,"(S)",IF(W221&lt;=90,"(T)","(ST)"))))</f>
        <v>(SR)</v>
      </c>
      <c r="X222" s="151" t="str">
        <f t="shared" si="125"/>
        <v>(SR)</v>
      </c>
      <c r="Y222" s="152"/>
      <c r="Z222" s="152"/>
      <c r="AA222" s="155"/>
      <c r="AB222" s="155"/>
      <c r="AC222" s="155"/>
      <c r="AD222" s="154"/>
    </row>
    <row r="223" spans="1:30" ht="33.75" x14ac:dyDescent="0.2">
      <c r="A223" s="132" t="s">
        <v>170</v>
      </c>
      <c r="B223" s="117" t="s">
        <v>342</v>
      </c>
      <c r="C223" s="1" t="s">
        <v>341</v>
      </c>
      <c r="D223" s="87" t="s">
        <v>338</v>
      </c>
      <c r="E223" s="37" t="s">
        <v>253</v>
      </c>
      <c r="F223" s="37">
        <v>63</v>
      </c>
      <c r="G223" s="356">
        <f>SUM(G224:G227)</f>
        <v>897492536</v>
      </c>
      <c r="H223" s="37" t="s">
        <v>253</v>
      </c>
      <c r="I223" s="37">
        <v>63</v>
      </c>
      <c r="J223" s="88">
        <f>J227</f>
        <v>892800000</v>
      </c>
      <c r="K223" s="136">
        <v>63</v>
      </c>
      <c r="L223" s="157">
        <f>SUM(L224:L227)</f>
        <v>641927087</v>
      </c>
      <c r="M223" s="192">
        <v>0</v>
      </c>
      <c r="N223" s="126">
        <f>SUM(N224:N227)</f>
        <v>0</v>
      </c>
      <c r="O223" s="192">
        <v>0</v>
      </c>
      <c r="P223" s="68">
        <f>SUM(P224:P227)</f>
        <v>62800000</v>
      </c>
      <c r="Q223" s="174">
        <v>0</v>
      </c>
      <c r="R223" s="68">
        <f>SUM(R224:R227)</f>
        <v>0</v>
      </c>
      <c r="S223" s="174">
        <v>0</v>
      </c>
      <c r="T223" s="68">
        <f>SUM(T224:T227)</f>
        <v>0</v>
      </c>
      <c r="U223" s="29">
        <f>M223+O223+Q223+S223</f>
        <v>0</v>
      </c>
      <c r="V223" s="68">
        <f t="shared" si="89"/>
        <v>62800000</v>
      </c>
      <c r="W223" s="159">
        <f>U223/K223*100</f>
        <v>0</v>
      </c>
      <c r="X223" s="129">
        <f t="shared" si="123"/>
        <v>9.7830425404684629</v>
      </c>
      <c r="Y223" s="29">
        <v>63</v>
      </c>
      <c r="Z223" s="158">
        <f>SUM(Z224:Z227)</f>
        <v>955600000</v>
      </c>
      <c r="AA223" s="159">
        <f>Y223/F223*100</f>
        <v>100</v>
      </c>
      <c r="AB223" s="129">
        <f t="shared" si="124"/>
        <v>106.47442309202671</v>
      </c>
      <c r="AC223" s="145" t="s">
        <v>697</v>
      </c>
      <c r="AD223" s="165"/>
    </row>
    <row r="224" spans="1:30" ht="84" customHeight="1" x14ac:dyDescent="0.2">
      <c r="A224" s="137" t="s">
        <v>172</v>
      </c>
      <c r="B224" s="138" t="s">
        <v>344</v>
      </c>
      <c r="C224" s="6" t="s">
        <v>343</v>
      </c>
      <c r="D224" s="20" t="s">
        <v>599</v>
      </c>
      <c r="E224" s="74" t="s">
        <v>493</v>
      </c>
      <c r="F224" s="74">
        <v>4</v>
      </c>
      <c r="G224" s="177">
        <v>117927316</v>
      </c>
      <c r="H224" s="74" t="s">
        <v>493</v>
      </c>
      <c r="I224" s="74">
        <v>0</v>
      </c>
      <c r="J224" s="60">
        <v>0</v>
      </c>
      <c r="K224" s="147">
        <v>4</v>
      </c>
      <c r="L224" s="12">
        <v>26172760</v>
      </c>
      <c r="M224" s="200">
        <v>0</v>
      </c>
      <c r="N224" s="149">
        <v>0</v>
      </c>
      <c r="O224" s="200">
        <v>2</v>
      </c>
      <c r="P224" s="394">
        <v>25600000</v>
      </c>
      <c r="Q224" s="200">
        <v>0</v>
      </c>
      <c r="R224" s="149">
        <v>0</v>
      </c>
      <c r="S224" s="200">
        <v>0</v>
      </c>
      <c r="T224" s="149">
        <v>0</v>
      </c>
      <c r="U224" s="31">
        <f t="shared" ref="U224:U227" si="126">M224+O224+Q224+S224</f>
        <v>2</v>
      </c>
      <c r="V224" s="399">
        <f t="shared" si="89"/>
        <v>25600000</v>
      </c>
      <c r="W224" s="145">
        <f t="shared" si="115"/>
        <v>50</v>
      </c>
      <c r="X224" s="145">
        <f t="shared" si="115"/>
        <v>21.708286823046155</v>
      </c>
      <c r="Y224" s="147">
        <f t="shared" ref="Y224:Z239" si="127">I224+U224</f>
        <v>2</v>
      </c>
      <c r="Z224" s="60">
        <f t="shared" si="127"/>
        <v>25600000</v>
      </c>
      <c r="AA224" s="144">
        <f t="shared" ref="AA224:AA275" si="128">Y224/F224*100</f>
        <v>50</v>
      </c>
      <c r="AB224" s="145">
        <f t="shared" si="124"/>
        <v>21.708286823046155</v>
      </c>
      <c r="AC224" s="145" t="s">
        <v>697</v>
      </c>
      <c r="AD224" s="147"/>
    </row>
    <row r="225" spans="1:30" ht="33.75" x14ac:dyDescent="0.2">
      <c r="A225" s="137" t="s">
        <v>173</v>
      </c>
      <c r="B225" s="138" t="s">
        <v>346</v>
      </c>
      <c r="C225" s="6" t="s">
        <v>345</v>
      </c>
      <c r="D225" s="89" t="s">
        <v>600</v>
      </c>
      <c r="E225" s="74" t="s">
        <v>474</v>
      </c>
      <c r="F225" s="74">
        <v>24</v>
      </c>
      <c r="G225" s="177">
        <v>131394142</v>
      </c>
      <c r="H225" s="74" t="s">
        <v>474</v>
      </c>
      <c r="I225" s="74">
        <v>0</v>
      </c>
      <c r="J225" s="60">
        <v>0</v>
      </c>
      <c r="K225" s="147">
        <v>1</v>
      </c>
      <c r="L225" s="12">
        <v>15436663</v>
      </c>
      <c r="M225" s="200">
        <v>0</v>
      </c>
      <c r="N225" s="149">
        <v>0</v>
      </c>
      <c r="O225" s="200">
        <v>0</v>
      </c>
      <c r="P225" s="149">
        <v>0</v>
      </c>
      <c r="Q225" s="200">
        <v>0</v>
      </c>
      <c r="R225" s="149">
        <v>0</v>
      </c>
      <c r="S225" s="200">
        <v>0</v>
      </c>
      <c r="T225" s="149">
        <v>0</v>
      </c>
      <c r="U225" s="31">
        <f t="shared" si="126"/>
        <v>0</v>
      </c>
      <c r="V225" s="150">
        <f t="shared" si="89"/>
        <v>0</v>
      </c>
      <c r="W225" s="145">
        <f t="shared" si="115"/>
        <v>0</v>
      </c>
      <c r="X225" s="145">
        <f t="shared" si="115"/>
        <v>0</v>
      </c>
      <c r="Y225" s="147">
        <f t="shared" si="127"/>
        <v>0</v>
      </c>
      <c r="Z225" s="60">
        <f t="shared" si="127"/>
        <v>0</v>
      </c>
      <c r="AA225" s="144">
        <f t="shared" si="128"/>
        <v>0</v>
      </c>
      <c r="AB225" s="145">
        <f t="shared" si="124"/>
        <v>0</v>
      </c>
      <c r="AC225" s="145" t="s">
        <v>697</v>
      </c>
      <c r="AD225" s="181"/>
    </row>
    <row r="226" spans="1:30" ht="122.25" customHeight="1" x14ac:dyDescent="0.2">
      <c r="A226" s="137" t="s">
        <v>339</v>
      </c>
      <c r="B226" s="138" t="s">
        <v>348</v>
      </c>
      <c r="C226" s="6" t="s">
        <v>347</v>
      </c>
      <c r="D226" s="20" t="s">
        <v>601</v>
      </c>
      <c r="E226" s="74" t="s">
        <v>446</v>
      </c>
      <c r="F226" s="74">
        <v>72</v>
      </c>
      <c r="G226" s="177">
        <v>184078218</v>
      </c>
      <c r="H226" s="74" t="s">
        <v>446</v>
      </c>
      <c r="I226" s="74">
        <v>0</v>
      </c>
      <c r="J226" s="60">
        <v>0</v>
      </c>
      <c r="K226" s="147">
        <v>12</v>
      </c>
      <c r="L226" s="12">
        <v>35827005</v>
      </c>
      <c r="M226" s="200">
        <v>0</v>
      </c>
      <c r="N226" s="149">
        <v>0</v>
      </c>
      <c r="O226" s="200">
        <v>0</v>
      </c>
      <c r="P226" s="149">
        <v>0</v>
      </c>
      <c r="Q226" s="200">
        <v>0</v>
      </c>
      <c r="R226" s="149">
        <v>0</v>
      </c>
      <c r="S226" s="200">
        <v>0</v>
      </c>
      <c r="T226" s="149">
        <v>0</v>
      </c>
      <c r="U226" s="31">
        <f t="shared" si="126"/>
        <v>0</v>
      </c>
      <c r="V226" s="150">
        <f t="shared" si="89"/>
        <v>0</v>
      </c>
      <c r="W226" s="145">
        <f t="shared" si="115"/>
        <v>0</v>
      </c>
      <c r="X226" s="145">
        <f t="shared" si="115"/>
        <v>0</v>
      </c>
      <c r="Y226" s="147">
        <f t="shared" si="127"/>
        <v>0</v>
      </c>
      <c r="Z226" s="60">
        <f t="shared" si="127"/>
        <v>0</v>
      </c>
      <c r="AA226" s="144">
        <f t="shared" si="128"/>
        <v>0</v>
      </c>
      <c r="AB226" s="145">
        <f t="shared" si="124"/>
        <v>0</v>
      </c>
      <c r="AC226" s="145" t="s">
        <v>697</v>
      </c>
      <c r="AD226" s="147"/>
    </row>
    <row r="227" spans="1:30" ht="37.5" customHeight="1" x14ac:dyDescent="0.2">
      <c r="A227" s="137" t="s">
        <v>340</v>
      </c>
      <c r="B227" s="138" t="s">
        <v>350</v>
      </c>
      <c r="C227" s="6" t="s">
        <v>349</v>
      </c>
      <c r="D227" s="20" t="s">
        <v>602</v>
      </c>
      <c r="E227" s="82" t="s">
        <v>253</v>
      </c>
      <c r="F227" s="82">
        <v>1123</v>
      </c>
      <c r="G227" s="370">
        <v>464092860</v>
      </c>
      <c r="H227" s="82" t="s">
        <v>253</v>
      </c>
      <c r="I227" s="82">
        <v>1123</v>
      </c>
      <c r="J227" s="83">
        <v>892800000</v>
      </c>
      <c r="K227" s="139">
        <v>1123</v>
      </c>
      <c r="L227" s="4">
        <v>564490659</v>
      </c>
      <c r="M227" s="200">
        <v>0</v>
      </c>
      <c r="N227" s="149">
        <v>0</v>
      </c>
      <c r="O227" s="200">
        <v>372</v>
      </c>
      <c r="P227" s="394">
        <v>37200000</v>
      </c>
      <c r="Q227" s="200">
        <v>0</v>
      </c>
      <c r="R227" s="149">
        <v>0</v>
      </c>
      <c r="S227" s="200">
        <v>0</v>
      </c>
      <c r="T227" s="149">
        <v>0</v>
      </c>
      <c r="U227" s="31">
        <f t="shared" si="126"/>
        <v>372</v>
      </c>
      <c r="V227" s="399">
        <f t="shared" si="89"/>
        <v>37200000</v>
      </c>
      <c r="W227" s="144">
        <f>U227/K227*100</f>
        <v>33.125556544968831</v>
      </c>
      <c r="X227" s="145">
        <f t="shared" ref="X227:X231" si="129">V227/L227*100</f>
        <v>6.5900116161178151</v>
      </c>
      <c r="Y227" s="139">
        <v>1123</v>
      </c>
      <c r="Z227" s="12">
        <f t="shared" si="127"/>
        <v>930000000</v>
      </c>
      <c r="AA227" s="144">
        <f t="shared" si="128"/>
        <v>100</v>
      </c>
      <c r="AB227" s="145">
        <f>Z227/G227*100</f>
        <v>200.39093038406151</v>
      </c>
      <c r="AC227" s="145" t="s">
        <v>697</v>
      </c>
      <c r="AD227" s="147"/>
    </row>
    <row r="228" spans="1:30" x14ac:dyDescent="0.2">
      <c r="A228" s="646" t="s">
        <v>699</v>
      </c>
      <c r="B228" s="646"/>
      <c r="C228" s="646"/>
      <c r="D228" s="646"/>
      <c r="E228" s="646"/>
      <c r="F228" s="646"/>
      <c r="G228" s="646"/>
      <c r="H228" s="646"/>
      <c r="I228" s="646"/>
      <c r="J228" s="646"/>
      <c r="K228" s="646"/>
      <c r="L228" s="646"/>
      <c r="M228" s="646"/>
      <c r="N228" s="646"/>
      <c r="O228" s="646"/>
      <c r="P228" s="646"/>
      <c r="Q228" s="646"/>
      <c r="R228" s="646"/>
      <c r="S228" s="646"/>
      <c r="T228" s="646"/>
      <c r="U228" s="646"/>
      <c r="V228" s="646"/>
      <c r="W228" s="151">
        <f>AVERAGE(W227)</f>
        <v>33.125556544968831</v>
      </c>
      <c r="X228" s="151">
        <f>AVERAGE(X227)</f>
        <v>6.5900116161178151</v>
      </c>
      <c r="Y228" s="152"/>
      <c r="Z228" s="152"/>
      <c r="AA228" s="153"/>
      <c r="AB228" s="151"/>
      <c r="AC228" s="151"/>
      <c r="AD228" s="154"/>
    </row>
    <row r="229" spans="1:30" x14ac:dyDescent="0.2">
      <c r="A229" s="647" t="s">
        <v>685</v>
      </c>
      <c r="B229" s="648"/>
      <c r="C229" s="648"/>
      <c r="D229" s="648"/>
      <c r="E229" s="648"/>
      <c r="F229" s="648"/>
      <c r="G229" s="648"/>
      <c r="H229" s="648"/>
      <c r="I229" s="648"/>
      <c r="J229" s="648"/>
      <c r="K229" s="648"/>
      <c r="L229" s="648"/>
      <c r="M229" s="648"/>
      <c r="N229" s="648"/>
      <c r="O229" s="648"/>
      <c r="P229" s="648"/>
      <c r="Q229" s="648"/>
      <c r="R229" s="648"/>
      <c r="S229" s="648"/>
      <c r="T229" s="648"/>
      <c r="U229" s="648"/>
      <c r="V229" s="649"/>
      <c r="W229" s="151" t="str">
        <f t="shared" ref="W229:X229" si="130">IF(W228&lt;=50,"(SR)",IF(W228&lt;=65,"(R)",IF(W228&lt;=75,"(S)",IF(W228&lt;=90,"(T)","(ST)"))))</f>
        <v>(SR)</v>
      </c>
      <c r="X229" s="151" t="str">
        <f t="shared" si="130"/>
        <v>(SR)</v>
      </c>
      <c r="Y229" s="152"/>
      <c r="Z229" s="152"/>
      <c r="AA229" s="155"/>
      <c r="AB229" s="155"/>
      <c r="AC229" s="155"/>
      <c r="AD229" s="154"/>
    </row>
    <row r="230" spans="1:30" ht="60" customHeight="1" x14ac:dyDescent="0.2">
      <c r="A230" s="132" t="s">
        <v>179</v>
      </c>
      <c r="B230" s="117" t="s">
        <v>360</v>
      </c>
      <c r="C230" s="1" t="s">
        <v>359</v>
      </c>
      <c r="D230" s="1" t="s">
        <v>351</v>
      </c>
      <c r="E230" s="48" t="s">
        <v>573</v>
      </c>
      <c r="F230" s="48">
        <v>2064</v>
      </c>
      <c r="G230" s="351">
        <f>SUM(G231:G241)</f>
        <v>4497017647</v>
      </c>
      <c r="H230" s="48" t="s">
        <v>573</v>
      </c>
      <c r="I230" s="48">
        <v>336</v>
      </c>
      <c r="J230" s="120">
        <f>SUM(J231:J241)</f>
        <v>3575437827</v>
      </c>
      <c r="K230" s="136">
        <v>336</v>
      </c>
      <c r="L230" s="119">
        <f>SUM(L231:L241)</f>
        <v>2284295352</v>
      </c>
      <c r="M230" s="332">
        <v>1</v>
      </c>
      <c r="N230" s="312">
        <f>SUM(N231:N241)</f>
        <v>14457040</v>
      </c>
      <c r="O230" s="172">
        <v>0</v>
      </c>
      <c r="P230" s="67">
        <f>SUM(P231:P241)</f>
        <v>4875000</v>
      </c>
      <c r="Q230" s="172">
        <v>0</v>
      </c>
      <c r="R230" s="67">
        <f>SUM(R231:R241)</f>
        <v>0</v>
      </c>
      <c r="S230" s="172">
        <v>0</v>
      </c>
      <c r="T230" s="67">
        <f>SUM(T231:T241)</f>
        <v>0</v>
      </c>
      <c r="U230" s="29">
        <f>M230+O230+Q230+S230</f>
        <v>1</v>
      </c>
      <c r="V230" s="127">
        <f t="shared" si="89"/>
        <v>19332040</v>
      </c>
      <c r="W230" s="159">
        <f>U230/K230*100</f>
        <v>0.29761904761904762</v>
      </c>
      <c r="X230" s="129">
        <f t="shared" si="129"/>
        <v>0.84630212039235464</v>
      </c>
      <c r="Y230" s="174">
        <f t="shared" ref="Y230" si="131">I230+U230</f>
        <v>337</v>
      </c>
      <c r="Z230" s="133">
        <f>SUM(Z231:Z241)</f>
        <v>3594769867</v>
      </c>
      <c r="AA230" s="159">
        <f t="shared" si="128"/>
        <v>16.327519379844961</v>
      </c>
      <c r="AB230" s="129">
        <f t="shared" si="124"/>
        <v>79.936752514149077</v>
      </c>
      <c r="AC230" s="145" t="s">
        <v>697</v>
      </c>
      <c r="AD230" s="118"/>
    </row>
    <row r="231" spans="1:30" ht="71.25" customHeight="1" x14ac:dyDescent="0.2">
      <c r="A231" s="137" t="s">
        <v>180</v>
      </c>
      <c r="B231" s="138" t="s">
        <v>362</v>
      </c>
      <c r="C231" s="6" t="s">
        <v>361</v>
      </c>
      <c r="D231" s="20" t="s">
        <v>603</v>
      </c>
      <c r="E231" s="74" t="s">
        <v>446</v>
      </c>
      <c r="F231" s="74">
        <v>72</v>
      </c>
      <c r="G231" s="367">
        <v>460653516</v>
      </c>
      <c r="H231" s="74" t="s">
        <v>446</v>
      </c>
      <c r="I231" s="74">
        <v>24</v>
      </c>
      <c r="J231" s="12">
        <v>51617500</v>
      </c>
      <c r="K231" s="139">
        <v>12</v>
      </c>
      <c r="L231" s="12">
        <v>111295071</v>
      </c>
      <c r="M231" s="331">
        <v>0</v>
      </c>
      <c r="N231" s="149">
        <v>0</v>
      </c>
      <c r="O231" s="200">
        <v>0</v>
      </c>
      <c r="P231" s="149">
        <v>1575000</v>
      </c>
      <c r="Q231" s="147">
        <v>0</v>
      </c>
      <c r="R231" s="148">
        <v>0</v>
      </c>
      <c r="S231" s="200">
        <v>0</v>
      </c>
      <c r="T231" s="149">
        <v>0</v>
      </c>
      <c r="U231" s="31">
        <f>M231+O231+Q231+S231</f>
        <v>0</v>
      </c>
      <c r="V231" s="399">
        <f>N231+P231+R231+T231</f>
        <v>1575000</v>
      </c>
      <c r="W231" s="144">
        <f>U231/K231*100</f>
        <v>0</v>
      </c>
      <c r="X231" s="145">
        <f t="shared" si="129"/>
        <v>1.415157010861694</v>
      </c>
      <c r="Y231" s="147">
        <f t="shared" si="127"/>
        <v>24</v>
      </c>
      <c r="Z231" s="12">
        <f t="shared" si="127"/>
        <v>53192500</v>
      </c>
      <c r="AA231" s="144">
        <f t="shared" si="128"/>
        <v>33.333333333333329</v>
      </c>
      <c r="AB231" s="145">
        <f t="shared" si="124"/>
        <v>11.54718202563334</v>
      </c>
      <c r="AC231" s="145" t="s">
        <v>697</v>
      </c>
      <c r="AD231" s="147"/>
    </row>
    <row r="232" spans="1:30" ht="60" customHeight="1" x14ac:dyDescent="0.2">
      <c r="A232" s="137" t="s">
        <v>181</v>
      </c>
      <c r="B232" s="138" t="s">
        <v>364</v>
      </c>
      <c r="C232" s="6" t="s">
        <v>363</v>
      </c>
      <c r="D232" s="91" t="s">
        <v>604</v>
      </c>
      <c r="E232" s="74" t="s">
        <v>253</v>
      </c>
      <c r="F232" s="74">
        <v>16</v>
      </c>
      <c r="G232" s="367">
        <v>77304914</v>
      </c>
      <c r="H232" s="169" t="s">
        <v>688</v>
      </c>
      <c r="I232" s="74">
        <v>0</v>
      </c>
      <c r="J232" s="60">
        <v>0</v>
      </c>
      <c r="K232" s="147">
        <v>2</v>
      </c>
      <c r="L232" s="12">
        <v>15397444</v>
      </c>
      <c r="M232" s="200">
        <v>0</v>
      </c>
      <c r="N232" s="149">
        <v>0</v>
      </c>
      <c r="O232" s="200">
        <v>0</v>
      </c>
      <c r="P232" s="149">
        <v>0</v>
      </c>
      <c r="Q232" s="147">
        <v>0</v>
      </c>
      <c r="R232" s="148">
        <v>0</v>
      </c>
      <c r="S232" s="147">
        <v>0</v>
      </c>
      <c r="T232" s="148">
        <v>0</v>
      </c>
      <c r="U232" s="31">
        <f>M232+O232+Q232+S232</f>
        <v>0</v>
      </c>
      <c r="V232" s="150">
        <f t="shared" si="89"/>
        <v>0</v>
      </c>
      <c r="W232" s="145">
        <f t="shared" si="115"/>
        <v>0</v>
      </c>
      <c r="X232" s="145">
        <f t="shared" si="115"/>
        <v>0</v>
      </c>
      <c r="Y232" s="147">
        <f t="shared" si="127"/>
        <v>0</v>
      </c>
      <c r="Z232" s="60">
        <f t="shared" si="127"/>
        <v>0</v>
      </c>
      <c r="AA232" s="144">
        <f t="shared" si="128"/>
        <v>0</v>
      </c>
      <c r="AB232" s="145">
        <f t="shared" si="124"/>
        <v>0</v>
      </c>
      <c r="AC232" s="145" t="s">
        <v>697</v>
      </c>
      <c r="AD232" s="147"/>
    </row>
    <row r="233" spans="1:30" ht="48" customHeight="1" x14ac:dyDescent="0.2">
      <c r="A233" s="137" t="s">
        <v>182</v>
      </c>
      <c r="B233" s="138" t="s">
        <v>366</v>
      </c>
      <c r="C233" s="6" t="s">
        <v>365</v>
      </c>
      <c r="D233" s="255" t="s">
        <v>605</v>
      </c>
      <c r="E233" s="74" t="s">
        <v>253</v>
      </c>
      <c r="F233" s="51">
        <v>32867</v>
      </c>
      <c r="G233" s="357">
        <v>2402462972</v>
      </c>
      <c r="H233" s="74" t="s">
        <v>253</v>
      </c>
      <c r="I233" s="51">
        <v>14436</v>
      </c>
      <c r="J233" s="52">
        <v>1522895827</v>
      </c>
      <c r="K233" s="139">
        <v>1749</v>
      </c>
      <c r="L233" s="315">
        <v>983164643</v>
      </c>
      <c r="M233" s="327">
        <v>53</v>
      </c>
      <c r="N233" s="324">
        <v>14457040</v>
      </c>
      <c r="O233" s="200">
        <v>0</v>
      </c>
      <c r="P233" s="149">
        <v>0</v>
      </c>
      <c r="Q233" s="147">
        <v>0</v>
      </c>
      <c r="R233" s="148">
        <v>0</v>
      </c>
      <c r="S233" s="147">
        <v>0</v>
      </c>
      <c r="T233" s="148">
        <v>0</v>
      </c>
      <c r="U233" s="31">
        <f>M233+O233+Q233+S233</f>
        <v>53</v>
      </c>
      <c r="V233" s="399">
        <f t="shared" si="89"/>
        <v>14457040</v>
      </c>
      <c r="W233" s="144">
        <f>U233/K233*100</f>
        <v>3.0303030303030303</v>
      </c>
      <c r="X233" s="145">
        <f>V233/L233*100</f>
        <v>1.4704597142434057</v>
      </c>
      <c r="Y233" s="147">
        <f t="shared" si="127"/>
        <v>14489</v>
      </c>
      <c r="Z233" s="12">
        <f t="shared" si="127"/>
        <v>1537352867</v>
      </c>
      <c r="AA233" s="144">
        <f t="shared" si="128"/>
        <v>44.083731402318435</v>
      </c>
      <c r="AB233" s="145">
        <f t="shared" si="124"/>
        <v>63.990699749273801</v>
      </c>
      <c r="AC233" s="145" t="s">
        <v>697</v>
      </c>
      <c r="AD233" s="118"/>
    </row>
    <row r="234" spans="1:30" ht="37.5" customHeight="1" x14ac:dyDescent="0.2">
      <c r="A234" s="137" t="s">
        <v>183</v>
      </c>
      <c r="B234" s="138" t="s">
        <v>368</v>
      </c>
      <c r="C234" s="6" t="s">
        <v>367</v>
      </c>
      <c r="D234" s="20" t="s">
        <v>606</v>
      </c>
      <c r="E234" s="31" t="s">
        <v>446</v>
      </c>
      <c r="F234" s="31">
        <v>72</v>
      </c>
      <c r="G234" s="353">
        <v>172712895</v>
      </c>
      <c r="H234" s="31" t="s">
        <v>446</v>
      </c>
      <c r="I234" s="31">
        <v>0</v>
      </c>
      <c r="J234" s="33">
        <v>0</v>
      </c>
      <c r="K234" s="147">
        <v>12</v>
      </c>
      <c r="L234" s="12">
        <v>32821800</v>
      </c>
      <c r="M234" s="200">
        <v>0</v>
      </c>
      <c r="N234" s="149">
        <v>0</v>
      </c>
      <c r="O234" s="200">
        <v>0</v>
      </c>
      <c r="P234" s="149">
        <v>0</v>
      </c>
      <c r="Q234" s="147">
        <v>0</v>
      </c>
      <c r="R234" s="148">
        <v>0</v>
      </c>
      <c r="S234" s="147">
        <v>0</v>
      </c>
      <c r="T234" s="148">
        <v>0</v>
      </c>
      <c r="U234" s="147">
        <v>0</v>
      </c>
      <c r="V234" s="150">
        <f t="shared" si="89"/>
        <v>0</v>
      </c>
      <c r="W234" s="145">
        <f t="shared" si="115"/>
        <v>0</v>
      </c>
      <c r="X234" s="145">
        <f t="shared" si="115"/>
        <v>0</v>
      </c>
      <c r="Y234" s="147">
        <f t="shared" si="127"/>
        <v>0</v>
      </c>
      <c r="Z234" s="60">
        <f t="shared" si="127"/>
        <v>0</v>
      </c>
      <c r="AA234" s="144">
        <f t="shared" si="128"/>
        <v>0</v>
      </c>
      <c r="AB234" s="145">
        <f t="shared" si="124"/>
        <v>0</v>
      </c>
      <c r="AC234" s="145" t="s">
        <v>697</v>
      </c>
      <c r="AD234" s="147"/>
    </row>
    <row r="235" spans="1:30" ht="51" customHeight="1" x14ac:dyDescent="0.2">
      <c r="A235" s="137" t="s">
        <v>352</v>
      </c>
      <c r="B235" s="138" t="s">
        <v>370</v>
      </c>
      <c r="C235" s="6" t="s">
        <v>369</v>
      </c>
      <c r="D235" s="20" t="s">
        <v>607</v>
      </c>
      <c r="E235" s="31" t="s">
        <v>18</v>
      </c>
      <c r="F235" s="31">
        <v>72</v>
      </c>
      <c r="G235" s="353">
        <v>85831378</v>
      </c>
      <c r="H235" s="31" t="s">
        <v>18</v>
      </c>
      <c r="I235" s="31">
        <v>0</v>
      </c>
      <c r="J235" s="33">
        <v>0</v>
      </c>
      <c r="K235" s="147">
        <v>12</v>
      </c>
      <c r="L235" s="12">
        <v>17121798</v>
      </c>
      <c r="M235" s="200">
        <v>0</v>
      </c>
      <c r="N235" s="149">
        <v>0</v>
      </c>
      <c r="O235" s="200">
        <v>0</v>
      </c>
      <c r="P235" s="149">
        <v>0</v>
      </c>
      <c r="Q235" s="147">
        <v>0</v>
      </c>
      <c r="R235" s="148">
        <v>0</v>
      </c>
      <c r="S235" s="147">
        <v>0</v>
      </c>
      <c r="T235" s="148">
        <v>0</v>
      </c>
      <c r="U235" s="147">
        <v>0</v>
      </c>
      <c r="V235" s="150">
        <f t="shared" si="89"/>
        <v>0</v>
      </c>
      <c r="W235" s="145">
        <f t="shared" si="115"/>
        <v>0</v>
      </c>
      <c r="X235" s="145">
        <f t="shared" si="115"/>
        <v>0</v>
      </c>
      <c r="Y235" s="147">
        <f t="shared" si="127"/>
        <v>0</v>
      </c>
      <c r="Z235" s="60">
        <f t="shared" si="127"/>
        <v>0</v>
      </c>
      <c r="AA235" s="144">
        <f t="shared" si="128"/>
        <v>0</v>
      </c>
      <c r="AB235" s="145">
        <f t="shared" si="124"/>
        <v>0</v>
      </c>
      <c r="AC235" s="145" t="s">
        <v>697</v>
      </c>
      <c r="AD235" s="147"/>
    </row>
    <row r="236" spans="1:30" ht="27.75" customHeight="1" x14ac:dyDescent="0.2">
      <c r="A236" s="137" t="s">
        <v>353</v>
      </c>
      <c r="B236" s="138" t="s">
        <v>372</v>
      </c>
      <c r="C236" s="6" t="s">
        <v>371</v>
      </c>
      <c r="D236" s="94" t="s">
        <v>608</v>
      </c>
      <c r="E236" s="7" t="s">
        <v>474</v>
      </c>
      <c r="F236" s="7">
        <v>37</v>
      </c>
      <c r="G236" s="352">
        <v>607706378</v>
      </c>
      <c r="H236" s="7" t="s">
        <v>474</v>
      </c>
      <c r="I236" s="7">
        <v>39</v>
      </c>
      <c r="J236" s="8">
        <v>1992524500</v>
      </c>
      <c r="K236" s="137">
        <v>7</v>
      </c>
      <c r="L236" s="95">
        <v>974575440</v>
      </c>
      <c r="M236" s="200">
        <v>0</v>
      </c>
      <c r="N236" s="149">
        <v>0</v>
      </c>
      <c r="O236" s="200">
        <v>0</v>
      </c>
      <c r="P236" s="149">
        <v>0</v>
      </c>
      <c r="Q236" s="147">
        <v>0</v>
      </c>
      <c r="R236" s="148">
        <v>0</v>
      </c>
      <c r="S236" s="139">
        <v>0</v>
      </c>
      <c r="T236" s="148">
        <v>0</v>
      </c>
      <c r="U236" s="31">
        <f>M236+O236+Q236+S236</f>
        <v>0</v>
      </c>
      <c r="V236" s="177">
        <f t="shared" si="89"/>
        <v>0</v>
      </c>
      <c r="W236" s="144">
        <f>U236/K236*100</f>
        <v>0</v>
      </c>
      <c r="X236" s="145">
        <f t="shared" ref="X236" si="132">V236/L236*100</f>
        <v>0</v>
      </c>
      <c r="Y236" s="147">
        <f t="shared" si="127"/>
        <v>39</v>
      </c>
      <c r="Z236" s="12">
        <f t="shared" si="127"/>
        <v>1992524500</v>
      </c>
      <c r="AA236" s="144">
        <f t="shared" si="128"/>
        <v>105.40540540540539</v>
      </c>
      <c r="AB236" s="145">
        <f t="shared" si="124"/>
        <v>327.87618694368877</v>
      </c>
      <c r="AC236" s="145" t="s">
        <v>697</v>
      </c>
      <c r="AD236" s="118"/>
    </row>
    <row r="237" spans="1:30" ht="37.5" customHeight="1" x14ac:dyDescent="0.2">
      <c r="A237" s="137" t="s">
        <v>354</v>
      </c>
      <c r="B237" s="138" t="s">
        <v>374</v>
      </c>
      <c r="C237" s="6" t="s">
        <v>373</v>
      </c>
      <c r="D237" s="6" t="s">
        <v>609</v>
      </c>
      <c r="E237" s="62" t="s">
        <v>253</v>
      </c>
      <c r="F237" s="7">
        <v>1787</v>
      </c>
      <c r="G237" s="352">
        <v>86783118</v>
      </c>
      <c r="H237" s="62" t="s">
        <v>253</v>
      </c>
      <c r="I237" s="7">
        <v>0</v>
      </c>
      <c r="J237" s="13">
        <v>0</v>
      </c>
      <c r="K237" s="316">
        <v>20</v>
      </c>
      <c r="L237" s="12">
        <v>17473554</v>
      </c>
      <c r="M237" s="200">
        <v>0</v>
      </c>
      <c r="N237" s="149">
        <v>0</v>
      </c>
      <c r="O237" s="200">
        <v>0</v>
      </c>
      <c r="P237" s="149">
        <v>0</v>
      </c>
      <c r="Q237" s="147">
        <v>0</v>
      </c>
      <c r="R237" s="148">
        <v>0</v>
      </c>
      <c r="S237" s="139">
        <v>0</v>
      </c>
      <c r="T237" s="148">
        <v>0</v>
      </c>
      <c r="U237" s="147">
        <v>0</v>
      </c>
      <c r="V237" s="150">
        <f t="shared" si="89"/>
        <v>0</v>
      </c>
      <c r="W237" s="145">
        <f t="shared" si="115"/>
        <v>0</v>
      </c>
      <c r="X237" s="145">
        <f t="shared" si="115"/>
        <v>0</v>
      </c>
      <c r="Y237" s="147">
        <f t="shared" si="127"/>
        <v>0</v>
      </c>
      <c r="Z237" s="60">
        <f t="shared" si="127"/>
        <v>0</v>
      </c>
      <c r="AA237" s="144">
        <f t="shared" si="128"/>
        <v>0</v>
      </c>
      <c r="AB237" s="145">
        <f t="shared" si="124"/>
        <v>0</v>
      </c>
      <c r="AC237" s="145" t="s">
        <v>697</v>
      </c>
      <c r="AD237" s="147"/>
    </row>
    <row r="238" spans="1:30" ht="72.75" customHeight="1" x14ac:dyDescent="0.2">
      <c r="A238" s="137" t="s">
        <v>355</v>
      </c>
      <c r="B238" s="138" t="s">
        <v>376</v>
      </c>
      <c r="C238" s="6" t="s">
        <v>375</v>
      </c>
      <c r="D238" s="6" t="s">
        <v>610</v>
      </c>
      <c r="E238" s="7" t="s">
        <v>446</v>
      </c>
      <c r="F238" s="7">
        <v>72</v>
      </c>
      <c r="G238" s="352">
        <v>153817606</v>
      </c>
      <c r="H238" s="7" t="s">
        <v>446</v>
      </c>
      <c r="I238" s="7">
        <v>12</v>
      </c>
      <c r="J238" s="322">
        <v>8400000</v>
      </c>
      <c r="K238" s="147">
        <v>12</v>
      </c>
      <c r="L238" s="81">
        <v>45505093</v>
      </c>
      <c r="M238" s="200">
        <v>0</v>
      </c>
      <c r="N238" s="149">
        <v>0</v>
      </c>
      <c r="O238" s="200">
        <v>0</v>
      </c>
      <c r="P238" s="394">
        <v>3300000</v>
      </c>
      <c r="Q238" s="147">
        <v>0</v>
      </c>
      <c r="R238" s="148">
        <v>0</v>
      </c>
      <c r="S238" s="139">
        <v>0</v>
      </c>
      <c r="T238" s="148">
        <v>0</v>
      </c>
      <c r="U238" s="31">
        <f>M238+O238+Q238+S238</f>
        <v>0</v>
      </c>
      <c r="V238" s="177">
        <f t="shared" si="89"/>
        <v>3300000</v>
      </c>
      <c r="W238" s="144">
        <f>U238/K238*100</f>
        <v>0</v>
      </c>
      <c r="X238" s="145">
        <f t="shared" ref="X238" si="133">V238/L238*100</f>
        <v>7.2519355141192658</v>
      </c>
      <c r="Y238" s="147">
        <f t="shared" si="127"/>
        <v>12</v>
      </c>
      <c r="Z238" s="60">
        <f t="shared" si="127"/>
        <v>11700000</v>
      </c>
      <c r="AA238" s="144">
        <f t="shared" si="128"/>
        <v>16.666666666666664</v>
      </c>
      <c r="AB238" s="145">
        <f t="shared" si="124"/>
        <v>7.6064114533156886</v>
      </c>
      <c r="AC238" s="145" t="s">
        <v>697</v>
      </c>
      <c r="AD238" s="147"/>
    </row>
    <row r="239" spans="1:30" ht="71.25" customHeight="1" x14ac:dyDescent="0.2">
      <c r="A239" s="137" t="s">
        <v>356</v>
      </c>
      <c r="B239" s="138" t="s">
        <v>378</v>
      </c>
      <c r="C239" s="6" t="s">
        <v>377</v>
      </c>
      <c r="D239" s="20" t="s">
        <v>611</v>
      </c>
      <c r="E239" s="51" t="s">
        <v>253</v>
      </c>
      <c r="F239" s="51">
        <v>1787</v>
      </c>
      <c r="G239" s="357">
        <v>113324654</v>
      </c>
      <c r="H239" s="51" t="s">
        <v>253</v>
      </c>
      <c r="I239" s="51">
        <v>0</v>
      </c>
      <c r="J239" s="53">
        <v>0</v>
      </c>
      <c r="K239" s="147">
        <v>20</v>
      </c>
      <c r="L239" s="12">
        <v>22135441</v>
      </c>
      <c r="M239" s="200">
        <v>0</v>
      </c>
      <c r="N239" s="149">
        <v>0</v>
      </c>
      <c r="O239" s="200">
        <v>0</v>
      </c>
      <c r="P239" s="149">
        <v>0</v>
      </c>
      <c r="Q239" s="147">
        <v>0</v>
      </c>
      <c r="R239" s="148">
        <v>0</v>
      </c>
      <c r="S239" s="147">
        <v>0</v>
      </c>
      <c r="T239" s="148">
        <v>0</v>
      </c>
      <c r="U239" s="147">
        <v>0</v>
      </c>
      <c r="V239" s="150">
        <f t="shared" si="89"/>
        <v>0</v>
      </c>
      <c r="W239" s="145">
        <f t="shared" si="115"/>
        <v>0</v>
      </c>
      <c r="X239" s="145">
        <f t="shared" si="115"/>
        <v>0</v>
      </c>
      <c r="Y239" s="147">
        <f t="shared" si="127"/>
        <v>0</v>
      </c>
      <c r="Z239" s="60">
        <f t="shared" si="127"/>
        <v>0</v>
      </c>
      <c r="AA239" s="144">
        <f t="shared" si="128"/>
        <v>0</v>
      </c>
      <c r="AB239" s="145">
        <f t="shared" si="124"/>
        <v>0</v>
      </c>
      <c r="AC239" s="145" t="s">
        <v>697</v>
      </c>
      <c r="AD239" s="147"/>
    </row>
    <row r="240" spans="1:30" ht="60" customHeight="1" x14ac:dyDescent="0.2">
      <c r="A240" s="137" t="s">
        <v>357</v>
      </c>
      <c r="B240" s="138" t="s">
        <v>380</v>
      </c>
      <c r="C240" s="6" t="s">
        <v>379</v>
      </c>
      <c r="D240" s="20" t="s">
        <v>612</v>
      </c>
      <c r="E240" s="3" t="s">
        <v>253</v>
      </c>
      <c r="F240" s="3">
        <v>86</v>
      </c>
      <c r="G240" s="355">
        <v>223095562</v>
      </c>
      <c r="H240" s="3" t="s">
        <v>253</v>
      </c>
      <c r="I240" s="3">
        <v>0</v>
      </c>
      <c r="J240" s="44">
        <v>0</v>
      </c>
      <c r="K240" s="147">
        <v>5</v>
      </c>
      <c r="L240" s="12">
        <v>42669627</v>
      </c>
      <c r="M240" s="200">
        <v>0</v>
      </c>
      <c r="N240" s="149">
        <v>0</v>
      </c>
      <c r="O240" s="200">
        <v>0</v>
      </c>
      <c r="P240" s="149">
        <v>0</v>
      </c>
      <c r="Q240" s="147">
        <v>0</v>
      </c>
      <c r="R240" s="148">
        <v>0</v>
      </c>
      <c r="S240" s="147">
        <v>0</v>
      </c>
      <c r="T240" s="148">
        <v>0</v>
      </c>
      <c r="U240" s="147">
        <v>0</v>
      </c>
      <c r="V240" s="150">
        <f t="shared" si="89"/>
        <v>0</v>
      </c>
      <c r="W240" s="145">
        <f t="shared" si="115"/>
        <v>0</v>
      </c>
      <c r="X240" s="145">
        <f t="shared" si="115"/>
        <v>0</v>
      </c>
      <c r="Y240" s="147">
        <f t="shared" ref="Y240:Z241" si="134">I240+U240</f>
        <v>0</v>
      </c>
      <c r="Z240" s="60">
        <f t="shared" si="134"/>
        <v>0</v>
      </c>
      <c r="AA240" s="144">
        <f t="shared" si="128"/>
        <v>0</v>
      </c>
      <c r="AB240" s="145">
        <f t="shared" si="124"/>
        <v>0</v>
      </c>
      <c r="AC240" s="145" t="s">
        <v>697</v>
      </c>
      <c r="AD240" s="147"/>
    </row>
    <row r="241" spans="1:30" ht="38.25" customHeight="1" x14ac:dyDescent="0.2">
      <c r="A241" s="137" t="s">
        <v>358</v>
      </c>
      <c r="B241" s="138" t="s">
        <v>382</v>
      </c>
      <c r="C241" s="6" t="s">
        <v>381</v>
      </c>
      <c r="D241" s="20" t="s">
        <v>613</v>
      </c>
      <c r="E241" s="3" t="s">
        <v>446</v>
      </c>
      <c r="F241" s="3">
        <v>17</v>
      </c>
      <c r="G241" s="355">
        <v>113324654</v>
      </c>
      <c r="H241" s="3" t="s">
        <v>446</v>
      </c>
      <c r="I241" s="3">
        <v>0</v>
      </c>
      <c r="J241" s="44">
        <v>0</v>
      </c>
      <c r="K241" s="147">
        <v>1</v>
      </c>
      <c r="L241" s="12">
        <v>22135441</v>
      </c>
      <c r="M241" s="200">
        <v>0</v>
      </c>
      <c r="N241" s="149">
        <v>0</v>
      </c>
      <c r="O241" s="200">
        <v>0</v>
      </c>
      <c r="P241" s="149">
        <v>0</v>
      </c>
      <c r="Q241" s="147">
        <v>0</v>
      </c>
      <c r="R241" s="148">
        <v>0</v>
      </c>
      <c r="S241" s="147">
        <v>0</v>
      </c>
      <c r="T241" s="148">
        <v>0</v>
      </c>
      <c r="U241" s="147">
        <v>0</v>
      </c>
      <c r="V241" s="150">
        <f t="shared" si="89"/>
        <v>0</v>
      </c>
      <c r="W241" s="145">
        <f t="shared" si="115"/>
        <v>0</v>
      </c>
      <c r="X241" s="145">
        <f t="shared" si="115"/>
        <v>0</v>
      </c>
      <c r="Y241" s="147">
        <f t="shared" si="134"/>
        <v>0</v>
      </c>
      <c r="Z241" s="60">
        <f t="shared" si="134"/>
        <v>0</v>
      </c>
      <c r="AA241" s="144">
        <f t="shared" si="128"/>
        <v>0</v>
      </c>
      <c r="AB241" s="145">
        <f t="shared" si="124"/>
        <v>0</v>
      </c>
      <c r="AC241" s="145" t="s">
        <v>697</v>
      </c>
      <c r="AD241" s="147"/>
    </row>
    <row r="242" spans="1:30" x14ac:dyDescent="0.2">
      <c r="A242" s="646" t="s">
        <v>699</v>
      </c>
      <c r="B242" s="646"/>
      <c r="C242" s="646"/>
      <c r="D242" s="646"/>
      <c r="E242" s="646"/>
      <c r="F242" s="646"/>
      <c r="G242" s="646"/>
      <c r="H242" s="646"/>
      <c r="I242" s="646"/>
      <c r="J242" s="646"/>
      <c r="K242" s="646"/>
      <c r="L242" s="646"/>
      <c r="M242" s="646"/>
      <c r="N242" s="646"/>
      <c r="O242" s="646"/>
      <c r="P242" s="646"/>
      <c r="Q242" s="646"/>
      <c r="R242" s="646"/>
      <c r="S242" s="646"/>
      <c r="T242" s="646"/>
      <c r="U242" s="646"/>
      <c r="V242" s="646"/>
      <c r="W242" s="151">
        <f>AVERAGE(W233)</f>
        <v>3.0303030303030303</v>
      </c>
      <c r="X242" s="151">
        <f>AVERAGE(X231+X233+X236+X238)/4</f>
        <v>2.5343880598060915</v>
      </c>
      <c r="Y242" s="152"/>
      <c r="Z242" s="152"/>
      <c r="AA242" s="153"/>
      <c r="AB242" s="151"/>
      <c r="AC242" s="151"/>
      <c r="AD242" s="154"/>
    </row>
    <row r="243" spans="1:30" x14ac:dyDescent="0.2">
      <c r="A243" s="647" t="s">
        <v>685</v>
      </c>
      <c r="B243" s="648"/>
      <c r="C243" s="648"/>
      <c r="D243" s="648"/>
      <c r="E243" s="648"/>
      <c r="F243" s="648"/>
      <c r="G243" s="648"/>
      <c r="H243" s="648"/>
      <c r="I243" s="648"/>
      <c r="J243" s="648"/>
      <c r="K243" s="648"/>
      <c r="L243" s="648"/>
      <c r="M243" s="648"/>
      <c r="N243" s="648"/>
      <c r="O243" s="648"/>
      <c r="P243" s="648"/>
      <c r="Q243" s="648"/>
      <c r="R243" s="648"/>
      <c r="S243" s="648"/>
      <c r="T243" s="648"/>
      <c r="U243" s="648"/>
      <c r="V243" s="649"/>
      <c r="W243" s="151" t="str">
        <f t="shared" ref="W243:X243" si="135">IF(W242&lt;=50,"(SR)",IF(W242&lt;=65,"(R)",IF(W242&lt;=75,"(S)",IF(W242&lt;=90,"(T)","(ST)"))))</f>
        <v>(SR)</v>
      </c>
      <c r="X243" s="151" t="str">
        <f t="shared" si="135"/>
        <v>(SR)</v>
      </c>
      <c r="Y243" s="152"/>
      <c r="Z243" s="152"/>
      <c r="AA243" s="155"/>
      <c r="AB243" s="155"/>
      <c r="AC243" s="155"/>
      <c r="AD243" s="154"/>
    </row>
    <row r="244" spans="1:30" ht="78.75" x14ac:dyDescent="0.2">
      <c r="A244" s="132" t="s">
        <v>383</v>
      </c>
      <c r="B244" s="117" t="s">
        <v>390</v>
      </c>
      <c r="C244" s="1" t="s">
        <v>389</v>
      </c>
      <c r="D244" s="15" t="s">
        <v>384</v>
      </c>
      <c r="E244" s="48" t="s">
        <v>618</v>
      </c>
      <c r="F244" s="48">
        <v>31</v>
      </c>
      <c r="G244" s="356">
        <f>SUM(G245:G248)</f>
        <v>2489180284</v>
      </c>
      <c r="H244" s="48" t="s">
        <v>618</v>
      </c>
      <c r="I244" s="48">
        <v>31</v>
      </c>
      <c r="J244" s="158">
        <f>SUM(J245:J248)</f>
        <v>1040560000</v>
      </c>
      <c r="K244" s="136">
        <v>31</v>
      </c>
      <c r="L244" s="157">
        <f>SUM(L245:L248)</f>
        <v>1029485809</v>
      </c>
      <c r="M244" s="192">
        <v>0</v>
      </c>
      <c r="N244" s="196">
        <f>SUM(N245:N248)</f>
        <v>0</v>
      </c>
      <c r="O244" s="192">
        <v>0</v>
      </c>
      <c r="P244" s="67">
        <f>SUM(P245:P248)</f>
        <v>58800000</v>
      </c>
      <c r="Q244" s="174">
        <v>0</v>
      </c>
      <c r="R244" s="67">
        <f>SUM(R245:R248)</f>
        <v>0</v>
      </c>
      <c r="S244" s="174">
        <v>0</v>
      </c>
      <c r="T244" s="67">
        <f>SUM(T245:T248)</f>
        <v>0</v>
      </c>
      <c r="U244" s="29">
        <f>M244+O244+Q244+S244</f>
        <v>0</v>
      </c>
      <c r="V244" s="68">
        <f t="shared" si="89"/>
        <v>58800000</v>
      </c>
      <c r="W244" s="159">
        <f>U244/K244*100</f>
        <v>0</v>
      </c>
      <c r="X244" s="129">
        <f t="shared" ref="X244" si="136">V244/L244*100</f>
        <v>5.7115891725711005</v>
      </c>
      <c r="Y244" s="174">
        <v>31</v>
      </c>
      <c r="Z244" s="216">
        <f>SUM(Z245:Z248)</f>
        <v>1043560000</v>
      </c>
      <c r="AA244" s="159">
        <f t="shared" si="128"/>
        <v>100</v>
      </c>
      <c r="AB244" s="129">
        <f t="shared" si="124"/>
        <v>41.923841624000261</v>
      </c>
      <c r="AC244" s="145" t="s">
        <v>697</v>
      </c>
      <c r="AD244" s="147"/>
    </row>
    <row r="245" spans="1:30" ht="85.5" customHeight="1" x14ac:dyDescent="0.2">
      <c r="A245" s="137" t="s">
        <v>385</v>
      </c>
      <c r="B245" s="138" t="s">
        <v>392</v>
      </c>
      <c r="C245" s="6" t="s">
        <v>391</v>
      </c>
      <c r="D245" s="20" t="s">
        <v>614</v>
      </c>
      <c r="E245" s="31" t="s">
        <v>493</v>
      </c>
      <c r="F245" s="31">
        <v>4</v>
      </c>
      <c r="G245" s="353">
        <v>123557536</v>
      </c>
      <c r="H245" s="31" t="s">
        <v>493</v>
      </c>
      <c r="I245" s="31">
        <v>0</v>
      </c>
      <c r="J245" s="33">
        <v>0</v>
      </c>
      <c r="K245" s="147">
        <v>4</v>
      </c>
      <c r="L245" s="12">
        <v>24049645</v>
      </c>
      <c r="M245" s="200">
        <v>0</v>
      </c>
      <c r="N245" s="149">
        <v>0</v>
      </c>
      <c r="O245" s="200">
        <v>0</v>
      </c>
      <c r="P245" s="149">
        <v>0</v>
      </c>
      <c r="Q245" s="200">
        <v>0</v>
      </c>
      <c r="R245" s="149">
        <v>0</v>
      </c>
      <c r="S245" s="200">
        <v>0</v>
      </c>
      <c r="T245" s="149">
        <v>0</v>
      </c>
      <c r="U245" s="31">
        <f t="shared" ref="U245:U248" si="137">M245+O245+Q245+S245</f>
        <v>0</v>
      </c>
      <c r="V245" s="150">
        <f t="shared" si="89"/>
        <v>0</v>
      </c>
      <c r="W245" s="145">
        <f t="shared" si="115"/>
        <v>0</v>
      </c>
      <c r="X245" s="145">
        <f t="shared" si="115"/>
        <v>0</v>
      </c>
      <c r="Y245" s="147">
        <f t="shared" ref="Y245:Z260" si="138">I245+U245</f>
        <v>0</v>
      </c>
      <c r="Z245" s="60">
        <f t="shared" si="138"/>
        <v>0</v>
      </c>
      <c r="AA245" s="144">
        <f t="shared" si="128"/>
        <v>0</v>
      </c>
      <c r="AB245" s="145">
        <f t="shared" si="124"/>
        <v>0</v>
      </c>
      <c r="AC245" s="145" t="s">
        <v>697</v>
      </c>
      <c r="AD245" s="181"/>
    </row>
    <row r="246" spans="1:30" ht="33.75" x14ac:dyDescent="0.2">
      <c r="A246" s="137" t="s">
        <v>386</v>
      </c>
      <c r="B246" s="138" t="s">
        <v>394</v>
      </c>
      <c r="C246" s="6" t="s">
        <v>393</v>
      </c>
      <c r="D246" s="6" t="s">
        <v>615</v>
      </c>
      <c r="E246" s="31" t="s">
        <v>18</v>
      </c>
      <c r="F246" s="31">
        <v>72</v>
      </c>
      <c r="G246" s="353">
        <v>833719490</v>
      </c>
      <c r="H246" s="31" t="s">
        <v>18</v>
      </c>
      <c r="I246" s="31">
        <v>0</v>
      </c>
      <c r="J246" s="33">
        <v>0</v>
      </c>
      <c r="K246" s="147">
        <v>12</v>
      </c>
      <c r="L246" s="12">
        <v>156895388</v>
      </c>
      <c r="M246" s="200">
        <v>0</v>
      </c>
      <c r="N246" s="149">
        <v>0</v>
      </c>
      <c r="O246" s="200">
        <v>1</v>
      </c>
      <c r="P246" s="395">
        <v>3000000</v>
      </c>
      <c r="Q246" s="200">
        <v>0</v>
      </c>
      <c r="R246" s="149">
        <v>0</v>
      </c>
      <c r="S246" s="200">
        <v>0</v>
      </c>
      <c r="T246" s="149">
        <v>0</v>
      </c>
      <c r="U246" s="31">
        <f t="shared" si="137"/>
        <v>1</v>
      </c>
      <c r="V246" s="150">
        <f t="shared" si="89"/>
        <v>3000000</v>
      </c>
      <c r="W246" s="145">
        <f t="shared" si="115"/>
        <v>1.3888888888888888</v>
      </c>
      <c r="X246" s="145">
        <f t="shared" si="115"/>
        <v>0.35983325758643353</v>
      </c>
      <c r="Y246" s="147">
        <f t="shared" si="138"/>
        <v>1</v>
      </c>
      <c r="Z246" s="60">
        <f t="shared" si="138"/>
        <v>3000000</v>
      </c>
      <c r="AA246" s="144">
        <f t="shared" si="128"/>
        <v>1.3888888888888888</v>
      </c>
      <c r="AB246" s="145">
        <f t="shared" si="124"/>
        <v>0.35983325758643353</v>
      </c>
      <c r="AC246" s="145" t="s">
        <v>697</v>
      </c>
      <c r="AD246" s="181"/>
    </row>
    <row r="247" spans="1:30" ht="81" customHeight="1" x14ac:dyDescent="0.2">
      <c r="A247" s="137" t="s">
        <v>387</v>
      </c>
      <c r="B247" s="138" t="s">
        <v>396</v>
      </c>
      <c r="C247" s="6" t="s">
        <v>395</v>
      </c>
      <c r="D247" s="6" t="s">
        <v>616</v>
      </c>
      <c r="E247" s="31" t="s">
        <v>619</v>
      </c>
      <c r="F247" s="31">
        <v>31</v>
      </c>
      <c r="G247" s="353">
        <v>698183768</v>
      </c>
      <c r="H247" s="31" t="s">
        <v>619</v>
      </c>
      <c r="I247" s="31">
        <v>31</v>
      </c>
      <c r="J247" s="32">
        <v>1040560000</v>
      </c>
      <c r="K247" s="139">
        <v>31</v>
      </c>
      <c r="L247" s="96">
        <v>691645388</v>
      </c>
      <c r="M247" s="200">
        <v>0</v>
      </c>
      <c r="N247" s="149">
        <v>0</v>
      </c>
      <c r="O247" s="200">
        <v>0</v>
      </c>
      <c r="P247" s="394">
        <v>55800000</v>
      </c>
      <c r="Q247" s="200">
        <v>0</v>
      </c>
      <c r="R247" s="149">
        <v>0</v>
      </c>
      <c r="S247" s="200">
        <v>0</v>
      </c>
      <c r="T247" s="149">
        <v>0</v>
      </c>
      <c r="U247" s="31">
        <f t="shared" si="137"/>
        <v>0</v>
      </c>
      <c r="V247" s="149">
        <v>0</v>
      </c>
      <c r="W247" s="144">
        <f>U247/K247*100</f>
        <v>0</v>
      </c>
      <c r="X247" s="145">
        <f t="shared" ref="X247" si="139">V247/L247*100</f>
        <v>0</v>
      </c>
      <c r="Y247" s="147">
        <v>31</v>
      </c>
      <c r="Z247" s="12">
        <f t="shared" si="138"/>
        <v>1040560000</v>
      </c>
      <c r="AA247" s="144">
        <f t="shared" si="128"/>
        <v>100</v>
      </c>
      <c r="AB247" s="145">
        <f t="shared" si="124"/>
        <v>149.03812544665175</v>
      </c>
      <c r="AC247" s="145" t="s">
        <v>697</v>
      </c>
      <c r="AD247" s="147"/>
    </row>
    <row r="248" spans="1:30" ht="36.75" customHeight="1" x14ac:dyDescent="0.2">
      <c r="A248" s="137" t="s">
        <v>388</v>
      </c>
      <c r="B248" s="138" t="s">
        <v>397</v>
      </c>
      <c r="C248" s="6" t="s">
        <v>398</v>
      </c>
      <c r="D248" s="6" t="s">
        <v>617</v>
      </c>
      <c r="E248" s="31" t="s">
        <v>446</v>
      </c>
      <c r="F248" s="31">
        <v>72</v>
      </c>
      <c r="G248" s="353">
        <v>833719490</v>
      </c>
      <c r="H248" s="31" t="s">
        <v>446</v>
      </c>
      <c r="I248" s="31">
        <v>0</v>
      </c>
      <c r="J248" s="33">
        <v>0</v>
      </c>
      <c r="K248" s="147">
        <v>12</v>
      </c>
      <c r="L248" s="12">
        <v>156895388</v>
      </c>
      <c r="M248" s="200">
        <v>0</v>
      </c>
      <c r="N248" s="149">
        <v>0</v>
      </c>
      <c r="O248" s="200">
        <v>0</v>
      </c>
      <c r="P248" s="149">
        <v>0</v>
      </c>
      <c r="Q248" s="147">
        <v>0</v>
      </c>
      <c r="R248" s="148">
        <v>0</v>
      </c>
      <c r="S248" s="147">
        <v>0</v>
      </c>
      <c r="T248" s="148">
        <v>0</v>
      </c>
      <c r="U248" s="31">
        <f t="shared" si="137"/>
        <v>0</v>
      </c>
      <c r="V248" s="150">
        <f t="shared" ref="V248:V275" si="140">N248+P248+R248+T248</f>
        <v>0</v>
      </c>
      <c r="W248" s="145">
        <f t="shared" si="115"/>
        <v>0</v>
      </c>
      <c r="X248" s="145">
        <f t="shared" si="115"/>
        <v>0</v>
      </c>
      <c r="Y248" s="147">
        <f t="shared" ref="Y248:Z263" si="141">I248+U248</f>
        <v>0</v>
      </c>
      <c r="Z248" s="60">
        <f t="shared" si="138"/>
        <v>0</v>
      </c>
      <c r="AA248" s="144">
        <f t="shared" si="128"/>
        <v>0</v>
      </c>
      <c r="AB248" s="145">
        <f t="shared" si="124"/>
        <v>0</v>
      </c>
      <c r="AC248" s="145" t="s">
        <v>697</v>
      </c>
      <c r="AD248" s="147"/>
    </row>
    <row r="249" spans="1:30" x14ac:dyDescent="0.2">
      <c r="A249" s="646" t="s">
        <v>699</v>
      </c>
      <c r="B249" s="646"/>
      <c r="C249" s="646"/>
      <c r="D249" s="646"/>
      <c r="E249" s="646"/>
      <c r="F249" s="646"/>
      <c r="G249" s="646"/>
      <c r="H249" s="646"/>
      <c r="I249" s="646"/>
      <c r="J249" s="646"/>
      <c r="K249" s="646"/>
      <c r="L249" s="646"/>
      <c r="M249" s="646"/>
      <c r="N249" s="646"/>
      <c r="O249" s="646"/>
      <c r="P249" s="646"/>
      <c r="Q249" s="646"/>
      <c r="R249" s="646"/>
      <c r="S249" s="646"/>
      <c r="T249" s="646"/>
      <c r="U249" s="646"/>
      <c r="V249" s="646"/>
      <c r="W249" s="151">
        <f>AVERAGE(W247)</f>
        <v>0</v>
      </c>
      <c r="X249" s="151">
        <f>AVERAGE(X247)</f>
        <v>0</v>
      </c>
      <c r="Y249" s="152"/>
      <c r="Z249" s="152"/>
      <c r="AA249" s="153"/>
      <c r="AB249" s="151"/>
      <c r="AC249" s="151"/>
      <c r="AD249" s="154"/>
    </row>
    <row r="250" spans="1:30" x14ac:dyDescent="0.2">
      <c r="A250" s="647" t="s">
        <v>685</v>
      </c>
      <c r="B250" s="648"/>
      <c r="C250" s="648"/>
      <c r="D250" s="648"/>
      <c r="E250" s="648"/>
      <c r="F250" s="648"/>
      <c r="G250" s="648"/>
      <c r="H250" s="648"/>
      <c r="I250" s="648"/>
      <c r="J250" s="648"/>
      <c r="K250" s="648"/>
      <c r="L250" s="648"/>
      <c r="M250" s="648"/>
      <c r="N250" s="648"/>
      <c r="O250" s="648"/>
      <c r="P250" s="648"/>
      <c r="Q250" s="648"/>
      <c r="R250" s="648"/>
      <c r="S250" s="648"/>
      <c r="T250" s="648"/>
      <c r="U250" s="648"/>
      <c r="V250" s="649"/>
      <c r="W250" s="151" t="str">
        <f t="shared" ref="W250:X250" si="142">IF(W249&lt;=50,"(SR)",IF(W249&lt;=65,"(R)",IF(W249&lt;=75,"(S)",IF(W249&lt;=90,"(T)","(ST)"))))</f>
        <v>(SR)</v>
      </c>
      <c r="X250" s="151" t="str">
        <f t="shared" si="142"/>
        <v>(SR)</v>
      </c>
      <c r="Y250" s="152"/>
      <c r="Z250" s="152"/>
      <c r="AA250" s="155"/>
      <c r="AB250" s="155"/>
      <c r="AC250" s="155"/>
      <c r="AD250" s="154"/>
    </row>
    <row r="251" spans="1:30" x14ac:dyDescent="0.2">
      <c r="A251" s="660" t="s">
        <v>700</v>
      </c>
      <c r="B251" s="660"/>
      <c r="C251" s="660"/>
      <c r="D251" s="660"/>
      <c r="E251" s="660"/>
      <c r="F251" s="660"/>
      <c r="G251" s="660"/>
      <c r="H251" s="660"/>
      <c r="I251" s="660"/>
      <c r="J251" s="660"/>
      <c r="K251" s="660"/>
      <c r="L251" s="660"/>
      <c r="M251" s="660"/>
      <c r="N251" s="660"/>
      <c r="O251" s="660"/>
      <c r="P251" s="660"/>
      <c r="Q251" s="660"/>
      <c r="R251" s="660"/>
      <c r="S251" s="660"/>
      <c r="T251" s="660"/>
      <c r="U251" s="660"/>
      <c r="V251" s="660"/>
      <c r="W251" s="183">
        <f>AVERAGE((W209+W210)/2,W223,W230,W244)</f>
        <v>3.1994047619047619</v>
      </c>
      <c r="X251" s="183">
        <f>AVERAGE((X209+X210)/2,X223,X230,X244)</f>
        <v>9.5450932634567209</v>
      </c>
      <c r="Y251" s="184"/>
      <c r="Z251" s="184"/>
      <c r="AA251" s="185"/>
      <c r="AB251" s="183"/>
      <c r="AC251" s="183"/>
      <c r="AD251" s="186"/>
    </row>
    <row r="252" spans="1:30" x14ac:dyDescent="0.2">
      <c r="A252" s="661" t="s">
        <v>685</v>
      </c>
      <c r="B252" s="662"/>
      <c r="C252" s="662"/>
      <c r="D252" s="662"/>
      <c r="E252" s="662"/>
      <c r="F252" s="662"/>
      <c r="G252" s="662"/>
      <c r="H252" s="662"/>
      <c r="I252" s="662"/>
      <c r="J252" s="662"/>
      <c r="K252" s="662"/>
      <c r="L252" s="662"/>
      <c r="M252" s="662"/>
      <c r="N252" s="662"/>
      <c r="O252" s="662"/>
      <c r="P252" s="662"/>
      <c r="Q252" s="662"/>
      <c r="R252" s="662"/>
      <c r="S252" s="662"/>
      <c r="T252" s="662"/>
      <c r="U252" s="662"/>
      <c r="V252" s="663"/>
      <c r="W252" s="183" t="str">
        <f t="shared" ref="W252:X252" si="143">IF(W251&lt;=50,"(SR)",IF(W251&lt;=65,"(R)",IF(W251&lt;=75,"(S)",IF(W251&lt;=90,"(T)","(ST)"))))</f>
        <v>(SR)</v>
      </c>
      <c r="X252" s="183" t="str">
        <f t="shared" si="143"/>
        <v>(SR)</v>
      </c>
      <c r="Y252" s="184"/>
      <c r="Z252" s="184"/>
      <c r="AA252" s="187"/>
      <c r="AB252" s="187"/>
      <c r="AC252" s="187"/>
      <c r="AD252" s="186"/>
    </row>
    <row r="253" spans="1:30" ht="39" customHeight="1" x14ac:dyDescent="0.2">
      <c r="A253" s="650" t="s">
        <v>6</v>
      </c>
      <c r="B253" s="628" t="s">
        <v>400</v>
      </c>
      <c r="C253" s="664" t="s">
        <v>399</v>
      </c>
      <c r="D253" s="259" t="s">
        <v>620</v>
      </c>
      <c r="E253" s="97" t="s">
        <v>10</v>
      </c>
      <c r="F253" s="29">
        <v>80.02</v>
      </c>
      <c r="G253" s="365">
        <f>SUM(G255+G272)</f>
        <v>3556854728</v>
      </c>
      <c r="H253" s="97" t="s">
        <v>10</v>
      </c>
      <c r="I253" s="29">
        <v>76.02</v>
      </c>
      <c r="J253" s="300">
        <f>SUM(J255+J272)</f>
        <v>676878000</v>
      </c>
      <c r="K253" s="174">
        <v>77.02</v>
      </c>
      <c r="L253" s="197">
        <f>SUM(L255+L272)</f>
        <v>1153118074</v>
      </c>
      <c r="M253" s="333">
        <v>0</v>
      </c>
      <c r="N253" s="311">
        <f>SUM(N255+N272)</f>
        <v>4000000</v>
      </c>
      <c r="O253" s="29">
        <v>0</v>
      </c>
      <c r="P253" s="195">
        <f>SUM(P255+P272)</f>
        <v>4860000</v>
      </c>
      <c r="Q253" s="29">
        <v>0</v>
      </c>
      <c r="R253" s="195">
        <f>SUM(R255+R272)</f>
        <v>0</v>
      </c>
      <c r="S253" s="29">
        <v>0</v>
      </c>
      <c r="T253" s="195">
        <f>SUM(T255+T272)</f>
        <v>0</v>
      </c>
      <c r="U253" s="29">
        <f>M253+O253+Q253+S253</f>
        <v>0</v>
      </c>
      <c r="V253" s="68">
        <f>N253+P253+R253+T253</f>
        <v>8860000</v>
      </c>
      <c r="W253" s="159">
        <f>U253/K253*100</f>
        <v>0</v>
      </c>
      <c r="X253" s="129">
        <f t="shared" ref="X253:X257" si="144">V253/L253*100</f>
        <v>0.76835149840865302</v>
      </c>
      <c r="Y253" s="174">
        <f t="shared" si="141"/>
        <v>76.02</v>
      </c>
      <c r="Z253" s="197">
        <f>SUM(Z255+Z272)</f>
        <v>685738000</v>
      </c>
      <c r="AA253" s="159">
        <f t="shared" si="128"/>
        <v>95.00124968757811</v>
      </c>
      <c r="AB253" s="129">
        <f t="shared" si="124"/>
        <v>19.279336729773799</v>
      </c>
      <c r="AC253" s="145" t="s">
        <v>697</v>
      </c>
      <c r="AD253" s="147"/>
    </row>
    <row r="254" spans="1:30" ht="60.75" customHeight="1" x14ac:dyDescent="0.2">
      <c r="A254" s="652"/>
      <c r="B254" s="630"/>
      <c r="C254" s="665"/>
      <c r="D254" s="259" t="s">
        <v>621</v>
      </c>
      <c r="E254" s="98" t="s">
        <v>10</v>
      </c>
      <c r="F254" s="29">
        <v>75</v>
      </c>
      <c r="G254" s="372">
        <f>SUM(G256)</f>
        <v>0</v>
      </c>
      <c r="H254" s="98" t="s">
        <v>10</v>
      </c>
      <c r="I254" s="29">
        <v>75</v>
      </c>
      <c r="J254" s="300">
        <f>SUM(J256)</f>
        <v>1414689996</v>
      </c>
      <c r="K254" s="174">
        <v>75</v>
      </c>
      <c r="L254" s="197">
        <f>SUM(L256)</f>
        <v>1838240000</v>
      </c>
      <c r="M254" s="29">
        <v>0</v>
      </c>
      <c r="N254" s="311">
        <f>SUM(N256)</f>
        <v>0</v>
      </c>
      <c r="O254" s="29">
        <v>0</v>
      </c>
      <c r="P254" s="195">
        <f>SUM(P256)</f>
        <v>1033584600</v>
      </c>
      <c r="Q254" s="29">
        <v>0</v>
      </c>
      <c r="R254" s="195">
        <f>SUM(R256)</f>
        <v>0</v>
      </c>
      <c r="S254" s="29">
        <v>0</v>
      </c>
      <c r="T254" s="195">
        <f>SUM(T256)</f>
        <v>0</v>
      </c>
      <c r="U254" s="29">
        <f>M254+O254+Q254+S254</f>
        <v>0</v>
      </c>
      <c r="V254" s="68">
        <f t="shared" si="140"/>
        <v>1033584600</v>
      </c>
      <c r="W254" s="159">
        <f>U254/K254*100</f>
        <v>0</v>
      </c>
      <c r="X254" s="129">
        <f t="shared" si="144"/>
        <v>56.226858299242757</v>
      </c>
      <c r="Y254" s="174">
        <f>I254+U254</f>
        <v>75</v>
      </c>
      <c r="Z254" s="197">
        <f>SUM(Z256)</f>
        <v>2448274596</v>
      </c>
      <c r="AA254" s="159">
        <f>Y254/F254*100</f>
        <v>100</v>
      </c>
      <c r="AB254" s="129">
        <v>0</v>
      </c>
      <c r="AC254" s="145" t="s">
        <v>697</v>
      </c>
      <c r="AD254" s="147"/>
    </row>
    <row r="255" spans="1:30" ht="37.5" customHeight="1" x14ac:dyDescent="0.2">
      <c r="A255" s="650" t="s">
        <v>198</v>
      </c>
      <c r="B255" s="628" t="s">
        <v>402</v>
      </c>
      <c r="C255" s="664" t="s">
        <v>401</v>
      </c>
      <c r="D255" s="15" t="s">
        <v>622</v>
      </c>
      <c r="E255" s="29" t="s">
        <v>624</v>
      </c>
      <c r="F255" s="29">
        <v>387</v>
      </c>
      <c r="G255" s="365">
        <f>SUM(G257+G258+G259+G260+G262+G263+G264+G265+G266+G267+G268+G269)</f>
        <v>1964675338</v>
      </c>
      <c r="H255" s="29" t="s">
        <v>624</v>
      </c>
      <c r="I255" s="29">
        <v>2</v>
      </c>
      <c r="J255" s="300">
        <f>SUM(J257+J258+J259+J260+J262+J263+J264+J265+J266+J267+J268+J269)</f>
        <v>676878000</v>
      </c>
      <c r="K255" s="174">
        <v>2</v>
      </c>
      <c r="L255" s="197">
        <f>SUM(L257+L258+L259+L260+L262+L263+L264+L265+L266+L267+L268+L269)</f>
        <v>954682196</v>
      </c>
      <c r="M255" s="29">
        <v>0</v>
      </c>
      <c r="N255" s="311">
        <f>SUM(N257+N258+N259+N260+N262+N263+N264+N265+N266+N267+N268+N269)</f>
        <v>4000000</v>
      </c>
      <c r="O255" s="29">
        <v>0</v>
      </c>
      <c r="P255" s="195">
        <f>SUM(P257+P258+P259+P260+P262+P263+P264+P265+P266+P267+P268+P269)</f>
        <v>4860000</v>
      </c>
      <c r="Q255" s="29">
        <v>0</v>
      </c>
      <c r="R255" s="195">
        <f>SUM(R257+R258+R259+R260+R262+R263+R264+R265+R266+R267+R268+R269)</f>
        <v>0</v>
      </c>
      <c r="S255" s="29">
        <v>0</v>
      </c>
      <c r="T255" s="195">
        <f>SUM(T257+T258+T259+T260+T262+T263+T264+T265+T266+T267+T268+T269)</f>
        <v>0</v>
      </c>
      <c r="U255" s="29">
        <f>M255+O255+Q255+S255</f>
        <v>0</v>
      </c>
      <c r="V255" s="68">
        <f t="shared" si="140"/>
        <v>8860000</v>
      </c>
      <c r="W255" s="159">
        <f>U255/K255*100</f>
        <v>0</v>
      </c>
      <c r="X255" s="129">
        <f t="shared" si="144"/>
        <v>0.92805752920943752</v>
      </c>
      <c r="Y255" s="174">
        <f t="shared" si="141"/>
        <v>2</v>
      </c>
      <c r="Z255" s="197">
        <f>SUM(Z257+Z258+Z259+Z260+Z262+Z263+Z264+Z265+Z266+Z267+Z268+Z269)</f>
        <v>685738000</v>
      </c>
      <c r="AA255" s="159">
        <f t="shared" si="128"/>
        <v>0.516795865633075</v>
      </c>
      <c r="AB255" s="129">
        <f t="shared" si="124"/>
        <v>34.903374961588689</v>
      </c>
      <c r="AC255" s="145" t="s">
        <v>697</v>
      </c>
      <c r="AD255" s="147"/>
    </row>
    <row r="256" spans="1:30" ht="24.75" customHeight="1" x14ac:dyDescent="0.2">
      <c r="A256" s="652"/>
      <c r="B256" s="630"/>
      <c r="C256" s="665"/>
      <c r="D256" s="15" t="s">
        <v>623</v>
      </c>
      <c r="E256" s="48" t="s">
        <v>588</v>
      </c>
      <c r="F256" s="48">
        <v>60</v>
      </c>
      <c r="G256" s="372">
        <f>G261</f>
        <v>0</v>
      </c>
      <c r="H256" s="48" t="s">
        <v>588</v>
      </c>
      <c r="I256" s="48">
        <v>12</v>
      </c>
      <c r="J256" s="300">
        <f>J261</f>
        <v>1414689996</v>
      </c>
      <c r="K256" s="174">
        <v>12</v>
      </c>
      <c r="L256" s="197">
        <f>L261</f>
        <v>1838240000</v>
      </c>
      <c r="M256" s="29">
        <v>0</v>
      </c>
      <c r="N256" s="311">
        <f>N261</f>
        <v>0</v>
      </c>
      <c r="O256" s="29">
        <v>0</v>
      </c>
      <c r="P256" s="195">
        <f>P261</f>
        <v>1033584600</v>
      </c>
      <c r="Q256" s="29">
        <v>0</v>
      </c>
      <c r="R256" s="195">
        <f>R261</f>
        <v>0</v>
      </c>
      <c r="S256" s="29">
        <v>0</v>
      </c>
      <c r="T256" s="195">
        <f>T261</f>
        <v>0</v>
      </c>
      <c r="U256" s="29">
        <f>M256+O256+Q256+S256</f>
        <v>0</v>
      </c>
      <c r="V256" s="68">
        <f t="shared" si="140"/>
        <v>1033584600</v>
      </c>
      <c r="W256" s="159">
        <f>U256/K256*100</f>
        <v>0</v>
      </c>
      <c r="X256" s="129">
        <f t="shared" si="144"/>
        <v>56.226858299242757</v>
      </c>
      <c r="Y256" s="174">
        <f t="shared" si="141"/>
        <v>12</v>
      </c>
      <c r="Z256" s="197">
        <f>Z261</f>
        <v>2448274596</v>
      </c>
      <c r="AA256" s="159">
        <f t="shared" si="128"/>
        <v>20</v>
      </c>
      <c r="AB256" s="129">
        <v>0</v>
      </c>
      <c r="AC256" s="145" t="s">
        <v>697</v>
      </c>
      <c r="AD256" s="147"/>
    </row>
    <row r="257" spans="1:30" ht="78" customHeight="1" x14ac:dyDescent="0.2">
      <c r="A257" s="137" t="s">
        <v>194</v>
      </c>
      <c r="B257" s="138" t="s">
        <v>406</v>
      </c>
      <c r="C257" s="6" t="s">
        <v>405</v>
      </c>
      <c r="D257" s="20" t="s">
        <v>625</v>
      </c>
      <c r="E257" s="51" t="s">
        <v>474</v>
      </c>
      <c r="F257" s="51">
        <v>120</v>
      </c>
      <c r="G257" s="373">
        <v>0</v>
      </c>
      <c r="H257" s="51" t="s">
        <v>474</v>
      </c>
      <c r="I257" s="31">
        <v>39</v>
      </c>
      <c r="J257" s="32">
        <v>629055500</v>
      </c>
      <c r="K257" s="147">
        <v>40</v>
      </c>
      <c r="L257" s="317">
        <v>433999780</v>
      </c>
      <c r="M257" s="200">
        <v>0</v>
      </c>
      <c r="N257" s="324">
        <v>0</v>
      </c>
      <c r="O257" s="200">
        <v>0</v>
      </c>
      <c r="P257" s="149">
        <v>0</v>
      </c>
      <c r="Q257" s="147">
        <v>0</v>
      </c>
      <c r="R257" s="148">
        <v>0</v>
      </c>
      <c r="S257" s="147">
        <v>0</v>
      </c>
      <c r="T257" s="148">
        <v>0</v>
      </c>
      <c r="U257" s="31">
        <f t="shared" ref="U257:U269" si="145">M257+O257+Q257+S257</f>
        <v>0</v>
      </c>
      <c r="V257" s="211">
        <f>N257+P257+R257+T257</f>
        <v>0</v>
      </c>
      <c r="W257" s="144">
        <f>U257/K257*100</f>
        <v>0</v>
      </c>
      <c r="X257" s="145">
        <f t="shared" si="144"/>
        <v>0</v>
      </c>
      <c r="Y257" s="147">
        <f t="shared" si="141"/>
        <v>39</v>
      </c>
      <c r="Z257" s="12">
        <f t="shared" si="138"/>
        <v>629055500</v>
      </c>
      <c r="AA257" s="144">
        <f t="shared" si="128"/>
        <v>32.5</v>
      </c>
      <c r="AB257" s="145">
        <v>0</v>
      </c>
      <c r="AC257" s="145" t="s">
        <v>697</v>
      </c>
      <c r="AD257" s="147"/>
    </row>
    <row r="258" spans="1:30" ht="78.75" customHeight="1" x14ac:dyDescent="0.2">
      <c r="A258" s="137" t="s">
        <v>199</v>
      </c>
      <c r="B258" s="138" t="s">
        <v>664</v>
      </c>
      <c r="C258" s="217" t="s">
        <v>668</v>
      </c>
      <c r="D258" s="20" t="s">
        <v>669</v>
      </c>
      <c r="E258" s="51" t="s">
        <v>446</v>
      </c>
      <c r="F258" s="51">
        <v>72</v>
      </c>
      <c r="G258" s="289">
        <v>0</v>
      </c>
      <c r="H258" s="51" t="s">
        <v>446</v>
      </c>
      <c r="I258" s="31">
        <v>0</v>
      </c>
      <c r="J258" s="33">
        <v>0</v>
      </c>
      <c r="K258" s="147">
        <v>0</v>
      </c>
      <c r="L258" s="60">
        <v>0</v>
      </c>
      <c r="M258" s="200">
        <v>0</v>
      </c>
      <c r="N258" s="324">
        <v>0</v>
      </c>
      <c r="O258" s="200">
        <v>0</v>
      </c>
      <c r="P258" s="149">
        <v>0</v>
      </c>
      <c r="Q258" s="147">
        <v>0</v>
      </c>
      <c r="R258" s="148">
        <v>0</v>
      </c>
      <c r="S258" s="147">
        <v>0</v>
      </c>
      <c r="T258" s="148">
        <v>0</v>
      </c>
      <c r="U258" s="31">
        <f t="shared" si="145"/>
        <v>0</v>
      </c>
      <c r="V258" s="150">
        <f t="shared" si="140"/>
        <v>0</v>
      </c>
      <c r="W258" s="145">
        <f t="shared" ref="W258:X275" si="146">U258/F258*100</f>
        <v>0</v>
      </c>
      <c r="X258" s="145">
        <v>0</v>
      </c>
      <c r="Y258" s="147">
        <f t="shared" si="141"/>
        <v>0</v>
      </c>
      <c r="Z258" s="60">
        <f t="shared" si="138"/>
        <v>0</v>
      </c>
      <c r="AA258" s="144">
        <f t="shared" si="128"/>
        <v>0</v>
      </c>
      <c r="AB258" s="145">
        <v>0</v>
      </c>
      <c r="AC258" s="145" t="s">
        <v>697</v>
      </c>
      <c r="AD258" s="181" t="s">
        <v>718</v>
      </c>
    </row>
    <row r="259" spans="1:30" ht="83.25" customHeight="1" x14ac:dyDescent="0.2">
      <c r="A259" s="137" t="s">
        <v>403</v>
      </c>
      <c r="B259" s="138" t="s">
        <v>665</v>
      </c>
      <c r="C259" s="217" t="s">
        <v>670</v>
      </c>
      <c r="D259" s="20" t="s">
        <v>671</v>
      </c>
      <c r="E259" s="51" t="s">
        <v>253</v>
      </c>
      <c r="F259" s="51">
        <v>25</v>
      </c>
      <c r="G259" s="289">
        <v>0</v>
      </c>
      <c r="H259" s="51" t="s">
        <v>253</v>
      </c>
      <c r="I259" s="31">
        <v>0</v>
      </c>
      <c r="J259" s="33">
        <v>0</v>
      </c>
      <c r="K259" s="147">
        <v>0</v>
      </c>
      <c r="L259" s="60">
        <v>0</v>
      </c>
      <c r="M259" s="200">
        <v>0</v>
      </c>
      <c r="N259" s="324">
        <v>0</v>
      </c>
      <c r="O259" s="200">
        <v>0</v>
      </c>
      <c r="P259" s="149">
        <v>0</v>
      </c>
      <c r="Q259" s="147">
        <v>0</v>
      </c>
      <c r="R259" s="148">
        <v>0</v>
      </c>
      <c r="S259" s="147">
        <v>0</v>
      </c>
      <c r="T259" s="148">
        <v>0</v>
      </c>
      <c r="U259" s="31">
        <f t="shared" si="145"/>
        <v>0</v>
      </c>
      <c r="V259" s="150">
        <f t="shared" si="140"/>
        <v>0</v>
      </c>
      <c r="W259" s="145">
        <f t="shared" si="146"/>
        <v>0</v>
      </c>
      <c r="X259" s="145">
        <v>0</v>
      </c>
      <c r="Y259" s="147">
        <f t="shared" si="141"/>
        <v>0</v>
      </c>
      <c r="Z259" s="60">
        <f t="shared" si="138"/>
        <v>0</v>
      </c>
      <c r="AA259" s="144">
        <f t="shared" si="128"/>
        <v>0</v>
      </c>
      <c r="AB259" s="145">
        <v>0</v>
      </c>
      <c r="AC259" s="145" t="s">
        <v>697</v>
      </c>
      <c r="AD259" s="181" t="s">
        <v>718</v>
      </c>
    </row>
    <row r="260" spans="1:30" ht="72" customHeight="1" x14ac:dyDescent="0.2">
      <c r="A260" s="670" t="s">
        <v>404</v>
      </c>
      <c r="B260" s="672" t="s">
        <v>408</v>
      </c>
      <c r="C260" s="674" t="s">
        <v>407</v>
      </c>
      <c r="D260" s="20" t="s">
        <v>626</v>
      </c>
      <c r="E260" s="51" t="s">
        <v>253</v>
      </c>
      <c r="F260" s="51">
        <v>500</v>
      </c>
      <c r="G260" s="289">
        <v>0</v>
      </c>
      <c r="H260" s="51" t="s">
        <v>253</v>
      </c>
      <c r="I260" s="31">
        <v>0</v>
      </c>
      <c r="J260" s="33">
        <v>0</v>
      </c>
      <c r="K260" s="147">
        <v>0</v>
      </c>
      <c r="L260" s="60">
        <v>0</v>
      </c>
      <c r="M260" s="200">
        <v>0</v>
      </c>
      <c r="N260" s="324">
        <v>0</v>
      </c>
      <c r="O260" s="200">
        <v>0</v>
      </c>
      <c r="P260" s="387"/>
      <c r="Q260" s="147">
        <v>0</v>
      </c>
      <c r="R260" s="148">
        <v>0</v>
      </c>
      <c r="S260" s="147">
        <v>0</v>
      </c>
      <c r="T260" s="148">
        <v>0</v>
      </c>
      <c r="U260" s="31">
        <f t="shared" si="145"/>
        <v>0</v>
      </c>
      <c r="V260" s="150">
        <f>N260+P260+R260+T260</f>
        <v>0</v>
      </c>
      <c r="W260" s="145">
        <f t="shared" si="146"/>
        <v>0</v>
      </c>
      <c r="X260" s="145">
        <v>0</v>
      </c>
      <c r="Y260" s="147">
        <f t="shared" si="141"/>
        <v>0</v>
      </c>
      <c r="Z260" s="60">
        <f t="shared" si="138"/>
        <v>0</v>
      </c>
      <c r="AA260" s="144">
        <f t="shared" si="128"/>
        <v>0</v>
      </c>
      <c r="AB260" s="145">
        <v>0</v>
      </c>
      <c r="AC260" s="145" t="s">
        <v>697</v>
      </c>
      <c r="AD260" s="147" t="s">
        <v>718</v>
      </c>
    </row>
    <row r="261" spans="1:30" ht="24" customHeight="1" x14ac:dyDescent="0.2">
      <c r="A261" s="671"/>
      <c r="B261" s="673"/>
      <c r="C261" s="675"/>
      <c r="D261" s="20" t="s">
        <v>627</v>
      </c>
      <c r="E261" s="51" t="s">
        <v>253</v>
      </c>
      <c r="F261" s="51">
        <v>13500</v>
      </c>
      <c r="G261" s="289">
        <v>0</v>
      </c>
      <c r="H261" s="51" t="s">
        <v>253</v>
      </c>
      <c r="I261" s="299">
        <v>13500</v>
      </c>
      <c r="J261" s="32">
        <v>1414689996</v>
      </c>
      <c r="K261" s="147">
        <v>13500</v>
      </c>
      <c r="L261" s="12">
        <v>1838240000</v>
      </c>
      <c r="M261" s="200">
        <v>0</v>
      </c>
      <c r="N261" s="324">
        <v>0</v>
      </c>
      <c r="O261" s="200">
        <v>990</v>
      </c>
      <c r="P261" s="387">
        <v>1033584600</v>
      </c>
      <c r="Q261" s="200">
        <v>0</v>
      </c>
      <c r="R261" s="148">
        <v>0</v>
      </c>
      <c r="S261" s="147">
        <v>0</v>
      </c>
      <c r="T261" s="148">
        <v>0</v>
      </c>
      <c r="U261" s="31">
        <f t="shared" si="145"/>
        <v>990</v>
      </c>
      <c r="V261" s="211">
        <f>N261+P261+R261+T261</f>
        <v>1033584600</v>
      </c>
      <c r="W261" s="144">
        <f>U261/K261*100</f>
        <v>7.333333333333333</v>
      </c>
      <c r="X261" s="145">
        <f t="shared" ref="X261" si="147">V261/L261*100</f>
        <v>56.226858299242757</v>
      </c>
      <c r="Y261" s="147">
        <f t="shared" si="141"/>
        <v>14490</v>
      </c>
      <c r="Z261" s="12">
        <f t="shared" si="141"/>
        <v>2448274596</v>
      </c>
      <c r="AA261" s="144">
        <f>Y261/F261*100</f>
        <v>107.33333333333333</v>
      </c>
      <c r="AB261" s="145">
        <v>0</v>
      </c>
      <c r="AC261" s="145" t="s">
        <v>697</v>
      </c>
      <c r="AD261" s="147"/>
    </row>
    <row r="262" spans="1:30" ht="72.75" customHeight="1" x14ac:dyDescent="0.2">
      <c r="A262" s="254" t="s">
        <v>658</v>
      </c>
      <c r="B262" s="257" t="s">
        <v>666</v>
      </c>
      <c r="C262" s="256" t="s">
        <v>672</v>
      </c>
      <c r="D262" s="20" t="s">
        <v>673</v>
      </c>
      <c r="E262" s="51" t="s">
        <v>624</v>
      </c>
      <c r="F262" s="51">
        <v>100</v>
      </c>
      <c r="G262" s="289">
        <v>0</v>
      </c>
      <c r="H262" s="51" t="s">
        <v>624</v>
      </c>
      <c r="I262" s="31">
        <v>0</v>
      </c>
      <c r="J262" s="33">
        <v>0</v>
      </c>
      <c r="K262" s="147">
        <v>0</v>
      </c>
      <c r="L262" s="60">
        <v>0</v>
      </c>
      <c r="M262" s="200"/>
      <c r="N262" s="324"/>
      <c r="O262" s="200">
        <v>0</v>
      </c>
      <c r="P262" s="149">
        <v>0</v>
      </c>
      <c r="Q262" s="200">
        <v>0</v>
      </c>
      <c r="R262" s="148">
        <v>0</v>
      </c>
      <c r="S262" s="200">
        <v>0</v>
      </c>
      <c r="T262" s="149">
        <v>0</v>
      </c>
      <c r="U262" s="31">
        <f t="shared" si="145"/>
        <v>0</v>
      </c>
      <c r="V262" s="150">
        <f t="shared" si="140"/>
        <v>0</v>
      </c>
      <c r="W262" s="145">
        <f t="shared" si="146"/>
        <v>0</v>
      </c>
      <c r="X262" s="145">
        <v>0</v>
      </c>
      <c r="Y262" s="147">
        <f t="shared" si="141"/>
        <v>0</v>
      </c>
      <c r="Z262" s="60">
        <f t="shared" si="141"/>
        <v>0</v>
      </c>
      <c r="AA262" s="144">
        <f t="shared" si="128"/>
        <v>0</v>
      </c>
      <c r="AB262" s="145">
        <v>0</v>
      </c>
      <c r="AC262" s="145" t="s">
        <v>697</v>
      </c>
      <c r="AD262" s="147" t="s">
        <v>718</v>
      </c>
    </row>
    <row r="263" spans="1:30" ht="84" customHeight="1" x14ac:dyDescent="0.2">
      <c r="A263" s="254" t="s">
        <v>659</v>
      </c>
      <c r="B263" s="257" t="s">
        <v>667</v>
      </c>
      <c r="C263" s="256" t="s">
        <v>674</v>
      </c>
      <c r="D263" s="20" t="s">
        <v>675</v>
      </c>
      <c r="E263" s="51" t="s">
        <v>253</v>
      </c>
      <c r="F263" s="51">
        <v>60</v>
      </c>
      <c r="G263" s="289">
        <v>0</v>
      </c>
      <c r="H263" s="51" t="s">
        <v>253</v>
      </c>
      <c r="I263" s="31">
        <v>0</v>
      </c>
      <c r="J263" s="33">
        <v>0</v>
      </c>
      <c r="K263" s="147">
        <v>0</v>
      </c>
      <c r="L263" s="60">
        <v>0</v>
      </c>
      <c r="M263" s="200">
        <v>0</v>
      </c>
      <c r="N263" s="149">
        <v>0</v>
      </c>
      <c r="O263" s="200">
        <v>0</v>
      </c>
      <c r="P263" s="149">
        <v>0</v>
      </c>
      <c r="Q263" s="200">
        <v>0</v>
      </c>
      <c r="R263" s="148">
        <v>0</v>
      </c>
      <c r="S263" s="200">
        <v>0</v>
      </c>
      <c r="T263" s="149">
        <v>0</v>
      </c>
      <c r="U263" s="31">
        <f t="shared" si="145"/>
        <v>0</v>
      </c>
      <c r="V263" s="150">
        <f t="shared" si="140"/>
        <v>0</v>
      </c>
      <c r="W263" s="145">
        <f t="shared" si="146"/>
        <v>0</v>
      </c>
      <c r="X263" s="145">
        <v>0</v>
      </c>
      <c r="Y263" s="147">
        <f t="shared" si="141"/>
        <v>0</v>
      </c>
      <c r="Z263" s="60">
        <f t="shared" si="141"/>
        <v>0</v>
      </c>
      <c r="AA263" s="144">
        <f t="shared" si="128"/>
        <v>0</v>
      </c>
      <c r="AB263" s="145">
        <v>0</v>
      </c>
      <c r="AC263" s="145" t="s">
        <v>697</v>
      </c>
      <c r="AD263" s="181" t="s">
        <v>718</v>
      </c>
    </row>
    <row r="264" spans="1:30" ht="83.25" customHeight="1" x14ac:dyDescent="0.2">
      <c r="A264" s="254" t="s">
        <v>660</v>
      </c>
      <c r="B264" s="138" t="s">
        <v>410</v>
      </c>
      <c r="C264" s="6" t="s">
        <v>409</v>
      </c>
      <c r="D264" s="20" t="s">
        <v>628</v>
      </c>
      <c r="E264" s="31" t="s">
        <v>446</v>
      </c>
      <c r="F264" s="31">
        <v>10</v>
      </c>
      <c r="G264" s="353">
        <v>1627803582</v>
      </c>
      <c r="H264" s="31" t="s">
        <v>446</v>
      </c>
      <c r="I264" s="31">
        <v>2</v>
      </c>
      <c r="J264" s="32">
        <v>47822500</v>
      </c>
      <c r="K264" s="147">
        <v>2</v>
      </c>
      <c r="L264" s="73">
        <v>391725164</v>
      </c>
      <c r="M264" s="327">
        <v>1</v>
      </c>
      <c r="N264" s="324">
        <v>4000000</v>
      </c>
      <c r="O264" s="200">
        <v>1</v>
      </c>
      <c r="P264" s="396">
        <v>4860000</v>
      </c>
      <c r="Q264" s="200">
        <v>0</v>
      </c>
      <c r="R264" s="148">
        <v>0</v>
      </c>
      <c r="S264" s="200">
        <v>0</v>
      </c>
      <c r="T264" s="149">
        <v>0</v>
      </c>
      <c r="U264" s="31">
        <f t="shared" si="145"/>
        <v>2</v>
      </c>
      <c r="V264" s="211">
        <f t="shared" si="140"/>
        <v>8860000</v>
      </c>
      <c r="W264" s="144">
        <f>U264/K264*100</f>
        <v>100</v>
      </c>
      <c r="X264" s="145">
        <f t="shared" ref="X264" si="148">V264/L264*100</f>
        <v>2.2617898501920086</v>
      </c>
      <c r="Y264" s="147">
        <f t="shared" ref="Y264:Z275" si="149">I264+U264</f>
        <v>4</v>
      </c>
      <c r="Z264" s="60">
        <f t="shared" si="149"/>
        <v>56682500</v>
      </c>
      <c r="AA264" s="144">
        <f>Y264/F264*100</f>
        <v>40</v>
      </c>
      <c r="AB264" s="145">
        <f t="shared" ref="AB264:AB275" si="150">Z264/G264*100</f>
        <v>3.4821461647330376</v>
      </c>
      <c r="AC264" s="145" t="s">
        <v>697</v>
      </c>
      <c r="AD264" s="181"/>
    </row>
    <row r="265" spans="1:30" ht="58.5" customHeight="1" x14ac:dyDescent="0.2">
      <c r="A265" s="254" t="s">
        <v>661</v>
      </c>
      <c r="B265" s="138" t="s">
        <v>412</v>
      </c>
      <c r="C265" s="6" t="s">
        <v>411</v>
      </c>
      <c r="D265" s="20" t="s">
        <v>629</v>
      </c>
      <c r="E265" s="31" t="s">
        <v>18</v>
      </c>
      <c r="F265" s="31">
        <v>1</v>
      </c>
      <c r="G265" s="286">
        <v>64478626</v>
      </c>
      <c r="H265" s="31" t="s">
        <v>18</v>
      </c>
      <c r="I265" s="31">
        <v>0</v>
      </c>
      <c r="J265" s="33">
        <v>0</v>
      </c>
      <c r="K265" s="147">
        <v>0</v>
      </c>
      <c r="L265" s="60">
        <v>0</v>
      </c>
      <c r="M265" s="200">
        <v>0</v>
      </c>
      <c r="N265" s="149">
        <v>0</v>
      </c>
      <c r="O265" s="200">
        <v>0</v>
      </c>
      <c r="P265" s="149">
        <v>0</v>
      </c>
      <c r="Q265" s="200">
        <v>0</v>
      </c>
      <c r="R265" s="149">
        <v>0</v>
      </c>
      <c r="S265" s="200">
        <v>0</v>
      </c>
      <c r="T265" s="149">
        <v>0</v>
      </c>
      <c r="U265" s="31">
        <f t="shared" si="145"/>
        <v>0</v>
      </c>
      <c r="V265" s="150">
        <f t="shared" si="140"/>
        <v>0</v>
      </c>
      <c r="W265" s="145">
        <f t="shared" si="146"/>
        <v>0</v>
      </c>
      <c r="X265" s="145">
        <f t="shared" si="146"/>
        <v>0</v>
      </c>
      <c r="Y265" s="147">
        <f t="shared" si="149"/>
        <v>0</v>
      </c>
      <c r="Z265" s="60">
        <f t="shared" si="149"/>
        <v>0</v>
      </c>
      <c r="AA265" s="144">
        <f t="shared" si="128"/>
        <v>0</v>
      </c>
      <c r="AB265" s="145">
        <f t="shared" si="150"/>
        <v>0</v>
      </c>
      <c r="AC265" s="145" t="s">
        <v>697</v>
      </c>
      <c r="AD265" s="147" t="s">
        <v>718</v>
      </c>
    </row>
    <row r="266" spans="1:30" ht="48.75" customHeight="1" x14ac:dyDescent="0.2">
      <c r="A266" s="254" t="s">
        <v>662</v>
      </c>
      <c r="B266" s="138" t="s">
        <v>654</v>
      </c>
      <c r="C266" s="6" t="s">
        <v>676</v>
      </c>
      <c r="D266" s="20" t="s">
        <v>677</v>
      </c>
      <c r="E266" s="100" t="s">
        <v>18</v>
      </c>
      <c r="F266" s="31">
        <v>1</v>
      </c>
      <c r="G266" s="286">
        <v>64478626</v>
      </c>
      <c r="H266" s="100" t="s">
        <v>18</v>
      </c>
      <c r="I266" s="31">
        <v>0</v>
      </c>
      <c r="J266" s="33">
        <v>0</v>
      </c>
      <c r="K266" s="147">
        <v>1</v>
      </c>
      <c r="L266" s="318">
        <v>64478626</v>
      </c>
      <c r="M266" s="200">
        <v>0</v>
      </c>
      <c r="N266" s="149">
        <v>0</v>
      </c>
      <c r="O266" s="200">
        <v>0</v>
      </c>
      <c r="P266" s="149">
        <v>0</v>
      </c>
      <c r="Q266" s="200">
        <v>0</v>
      </c>
      <c r="R266" s="149">
        <v>0</v>
      </c>
      <c r="S266" s="200">
        <v>0</v>
      </c>
      <c r="T266" s="149">
        <v>0</v>
      </c>
      <c r="U266" s="31">
        <f t="shared" si="145"/>
        <v>0</v>
      </c>
      <c r="V266" s="150">
        <f t="shared" si="140"/>
        <v>0</v>
      </c>
      <c r="W266" s="145">
        <f t="shared" si="146"/>
        <v>0</v>
      </c>
      <c r="X266" s="145">
        <f t="shared" si="146"/>
        <v>0</v>
      </c>
      <c r="Y266" s="147">
        <f t="shared" si="149"/>
        <v>0</v>
      </c>
      <c r="Z266" s="60">
        <f t="shared" si="149"/>
        <v>0</v>
      </c>
      <c r="AA266" s="144">
        <f t="shared" si="128"/>
        <v>0</v>
      </c>
      <c r="AB266" s="145">
        <f t="shared" si="150"/>
        <v>0</v>
      </c>
      <c r="AC266" s="145" t="s">
        <v>697</v>
      </c>
      <c r="AD266" s="147"/>
    </row>
    <row r="267" spans="1:30" ht="36.75" customHeight="1" x14ac:dyDescent="0.2">
      <c r="A267" s="137" t="s">
        <v>661</v>
      </c>
      <c r="B267" s="138" t="s">
        <v>655</v>
      </c>
      <c r="C267" s="6" t="s">
        <v>678</v>
      </c>
      <c r="D267" s="20" t="s">
        <v>679</v>
      </c>
      <c r="E267" s="100" t="s">
        <v>253</v>
      </c>
      <c r="F267" s="31">
        <v>30</v>
      </c>
      <c r="G267" s="286">
        <v>64478626</v>
      </c>
      <c r="H267" s="100" t="s">
        <v>253</v>
      </c>
      <c r="I267" s="31">
        <v>0</v>
      </c>
      <c r="J267" s="33">
        <v>0</v>
      </c>
      <c r="K267" s="147">
        <v>30</v>
      </c>
      <c r="L267" s="318">
        <v>64478626</v>
      </c>
      <c r="M267" s="200">
        <v>0</v>
      </c>
      <c r="N267" s="149">
        <v>0</v>
      </c>
      <c r="O267" s="200">
        <v>0</v>
      </c>
      <c r="P267" s="149">
        <v>0</v>
      </c>
      <c r="Q267" s="200">
        <v>0</v>
      </c>
      <c r="R267" s="149">
        <v>0</v>
      </c>
      <c r="S267" s="200">
        <v>0</v>
      </c>
      <c r="T267" s="149">
        <v>0</v>
      </c>
      <c r="U267" s="31">
        <f t="shared" si="145"/>
        <v>0</v>
      </c>
      <c r="V267" s="150">
        <f t="shared" si="140"/>
        <v>0</v>
      </c>
      <c r="W267" s="145">
        <f t="shared" si="146"/>
        <v>0</v>
      </c>
      <c r="X267" s="145">
        <f t="shared" si="146"/>
        <v>0</v>
      </c>
      <c r="Y267" s="147">
        <f t="shared" si="149"/>
        <v>0</v>
      </c>
      <c r="Z267" s="60">
        <f t="shared" si="149"/>
        <v>0</v>
      </c>
      <c r="AA267" s="144">
        <f t="shared" si="128"/>
        <v>0</v>
      </c>
      <c r="AB267" s="145">
        <f t="shared" si="150"/>
        <v>0</v>
      </c>
      <c r="AC267" s="145" t="s">
        <v>697</v>
      </c>
      <c r="AD267" s="181" t="s">
        <v>718</v>
      </c>
    </row>
    <row r="268" spans="1:30" ht="36" customHeight="1" x14ac:dyDescent="0.2">
      <c r="A268" s="137" t="s">
        <v>662</v>
      </c>
      <c r="B268" s="138" t="s">
        <v>656</v>
      </c>
      <c r="C268" s="6" t="s">
        <v>680</v>
      </c>
      <c r="D268" s="20" t="s">
        <v>681</v>
      </c>
      <c r="E268" s="100" t="s">
        <v>253</v>
      </c>
      <c r="F268" s="31">
        <v>30</v>
      </c>
      <c r="G268" s="286">
        <v>64478626</v>
      </c>
      <c r="H268" s="100" t="s">
        <v>253</v>
      </c>
      <c r="I268" s="31">
        <v>0</v>
      </c>
      <c r="J268" s="33">
        <v>0</v>
      </c>
      <c r="K268" s="147">
        <v>0</v>
      </c>
      <c r="L268" s="148">
        <v>0</v>
      </c>
      <c r="M268" s="200">
        <v>0</v>
      </c>
      <c r="N268" s="149">
        <v>0</v>
      </c>
      <c r="O268" s="200">
        <v>0</v>
      </c>
      <c r="P268" s="149">
        <v>0</v>
      </c>
      <c r="Q268" s="200">
        <v>0</v>
      </c>
      <c r="R268" s="149">
        <v>0</v>
      </c>
      <c r="S268" s="200">
        <v>0</v>
      </c>
      <c r="T268" s="149">
        <v>0</v>
      </c>
      <c r="U268" s="31">
        <f t="shared" si="145"/>
        <v>0</v>
      </c>
      <c r="V268" s="150">
        <f t="shared" si="140"/>
        <v>0</v>
      </c>
      <c r="W268" s="145">
        <f t="shared" si="146"/>
        <v>0</v>
      </c>
      <c r="X268" s="145">
        <f t="shared" si="146"/>
        <v>0</v>
      </c>
      <c r="Y268" s="147">
        <f t="shared" si="149"/>
        <v>0</v>
      </c>
      <c r="Z268" s="60">
        <f t="shared" si="149"/>
        <v>0</v>
      </c>
      <c r="AA268" s="144">
        <f t="shared" si="128"/>
        <v>0</v>
      </c>
      <c r="AB268" s="145">
        <f t="shared" si="150"/>
        <v>0</v>
      </c>
      <c r="AC268" s="145" t="s">
        <v>697</v>
      </c>
      <c r="AD268" s="147" t="s">
        <v>718</v>
      </c>
    </row>
    <row r="269" spans="1:30" ht="51" customHeight="1" x14ac:dyDescent="0.2">
      <c r="A269" s="137" t="s">
        <v>663</v>
      </c>
      <c r="B269" s="138" t="s">
        <v>657</v>
      </c>
      <c r="C269" s="6" t="s">
        <v>682</v>
      </c>
      <c r="D269" s="20" t="s">
        <v>683</v>
      </c>
      <c r="E269" s="100" t="s">
        <v>446</v>
      </c>
      <c r="F269" s="31">
        <v>2</v>
      </c>
      <c r="G269" s="286">
        <v>78957252</v>
      </c>
      <c r="H269" s="100" t="s">
        <v>446</v>
      </c>
      <c r="I269" s="31">
        <v>0</v>
      </c>
      <c r="J269" s="33">
        <v>0</v>
      </c>
      <c r="K269" s="147">
        <v>0</v>
      </c>
      <c r="L269" s="148">
        <v>0</v>
      </c>
      <c r="M269" s="200">
        <v>0</v>
      </c>
      <c r="N269" s="149">
        <v>0</v>
      </c>
      <c r="O269" s="200">
        <v>0</v>
      </c>
      <c r="P269" s="149">
        <v>0</v>
      </c>
      <c r="Q269" s="200">
        <v>0</v>
      </c>
      <c r="R269" s="149">
        <v>0</v>
      </c>
      <c r="S269" s="200">
        <v>0</v>
      </c>
      <c r="T269" s="149">
        <v>0</v>
      </c>
      <c r="U269" s="31">
        <f t="shared" si="145"/>
        <v>0</v>
      </c>
      <c r="V269" s="150">
        <f t="shared" si="140"/>
        <v>0</v>
      </c>
      <c r="W269" s="145">
        <f t="shared" si="146"/>
        <v>0</v>
      </c>
      <c r="X269" s="145">
        <f t="shared" si="146"/>
        <v>0</v>
      </c>
      <c r="Y269" s="147">
        <f t="shared" si="149"/>
        <v>0</v>
      </c>
      <c r="Z269" s="60">
        <f t="shared" si="149"/>
        <v>0</v>
      </c>
      <c r="AA269" s="144">
        <f t="shared" si="128"/>
        <v>0</v>
      </c>
      <c r="AB269" s="145">
        <f t="shared" si="150"/>
        <v>0</v>
      </c>
      <c r="AC269" s="145" t="s">
        <v>697</v>
      </c>
      <c r="AD269" s="147" t="s">
        <v>718</v>
      </c>
    </row>
    <row r="270" spans="1:30" x14ac:dyDescent="0.2">
      <c r="A270" s="646" t="s">
        <v>699</v>
      </c>
      <c r="B270" s="646"/>
      <c r="C270" s="646"/>
      <c r="D270" s="646"/>
      <c r="E270" s="646"/>
      <c r="F270" s="646"/>
      <c r="G270" s="646"/>
      <c r="H270" s="646"/>
      <c r="I270" s="646"/>
      <c r="J270" s="646"/>
      <c r="K270" s="646"/>
      <c r="L270" s="646"/>
      <c r="M270" s="646"/>
      <c r="N270" s="646"/>
      <c r="O270" s="646"/>
      <c r="P270" s="646"/>
      <c r="Q270" s="646"/>
      <c r="R270" s="646"/>
      <c r="S270" s="646"/>
      <c r="T270" s="646"/>
      <c r="U270" s="646"/>
      <c r="V270" s="646"/>
      <c r="W270" s="151">
        <f>AVERAGE(W257+W264)/2</f>
        <v>50</v>
      </c>
      <c r="X270" s="151">
        <f>AVERAGE(X257+X261+X264)/3</f>
        <v>19.49621604981159</v>
      </c>
      <c r="Y270" s="152"/>
      <c r="Z270" s="152"/>
      <c r="AA270" s="153"/>
      <c r="AB270" s="151"/>
      <c r="AC270" s="151"/>
      <c r="AD270" s="154"/>
    </row>
    <row r="271" spans="1:30" x14ac:dyDescent="0.2">
      <c r="A271" s="647" t="s">
        <v>685</v>
      </c>
      <c r="B271" s="648"/>
      <c r="C271" s="648"/>
      <c r="D271" s="648"/>
      <c r="E271" s="648"/>
      <c r="F271" s="648"/>
      <c r="G271" s="648"/>
      <c r="H271" s="648"/>
      <c r="I271" s="648"/>
      <c r="J271" s="648"/>
      <c r="K271" s="648"/>
      <c r="L271" s="648"/>
      <c r="M271" s="648"/>
      <c r="N271" s="648"/>
      <c r="O271" s="648"/>
      <c r="P271" s="648"/>
      <c r="Q271" s="648"/>
      <c r="R271" s="648"/>
      <c r="S271" s="648"/>
      <c r="T271" s="648"/>
      <c r="U271" s="648"/>
      <c r="V271" s="649"/>
      <c r="W271" s="151" t="str">
        <f t="shared" ref="W271:X271" si="151">IF(W270&lt;=50,"(SR)",IF(W270&lt;=65,"(R)",IF(W270&lt;=75,"(S)",IF(W270&lt;=90,"(T)","(ST)"))))</f>
        <v>(SR)</v>
      </c>
      <c r="X271" s="151" t="str">
        <f t="shared" si="151"/>
        <v>(SR)</v>
      </c>
      <c r="Y271" s="152"/>
      <c r="Z271" s="152"/>
      <c r="AA271" s="155"/>
      <c r="AB271" s="155"/>
      <c r="AC271" s="155"/>
      <c r="AD271" s="154"/>
    </row>
    <row r="272" spans="1:30" ht="88.5" customHeight="1" x14ac:dyDescent="0.2">
      <c r="A272" s="132" t="s">
        <v>207</v>
      </c>
      <c r="B272" s="117" t="s">
        <v>418</v>
      </c>
      <c r="C272" s="1" t="s">
        <v>417</v>
      </c>
      <c r="D272" s="15" t="s">
        <v>413</v>
      </c>
      <c r="E272" s="101" t="s">
        <v>624</v>
      </c>
      <c r="F272" s="47">
        <v>5</v>
      </c>
      <c r="G272" s="366">
        <f>SUM(G273:G275)</f>
        <v>1592179390</v>
      </c>
      <c r="H272" s="101" t="s">
        <v>624</v>
      </c>
      <c r="I272" s="48">
        <v>0</v>
      </c>
      <c r="J272" s="291">
        <f>SUM(J273:J275)</f>
        <v>0</v>
      </c>
      <c r="K272" s="174">
        <v>5</v>
      </c>
      <c r="L272" s="319">
        <f>SUM(L273:L275)</f>
        <v>198435878</v>
      </c>
      <c r="M272" s="48">
        <v>0</v>
      </c>
      <c r="N272" s="206">
        <f>SUM(N273:N275)</f>
        <v>0</v>
      </c>
      <c r="O272" s="48">
        <v>0</v>
      </c>
      <c r="P272" s="206">
        <f>SUM(P273:P275)</f>
        <v>0</v>
      </c>
      <c r="Q272" s="48">
        <v>0</v>
      </c>
      <c r="R272" s="206">
        <f>SUM(R273:R275)</f>
        <v>0</v>
      </c>
      <c r="S272" s="48">
        <v>0</v>
      </c>
      <c r="T272" s="206">
        <f>SUM(T273:T275)</f>
        <v>0</v>
      </c>
      <c r="U272" s="29">
        <f t="shared" ref="U272:U275" si="152">M272+O272+Q272+S272</f>
        <v>0</v>
      </c>
      <c r="V272" s="127">
        <f t="shared" si="140"/>
        <v>0</v>
      </c>
      <c r="W272" s="129">
        <f t="shared" si="146"/>
        <v>0</v>
      </c>
      <c r="X272" s="129">
        <f t="shared" si="146"/>
        <v>0</v>
      </c>
      <c r="Y272" s="174">
        <f t="shared" si="149"/>
        <v>0</v>
      </c>
      <c r="Z272" s="174">
        <f>SUM(Z273:Z275)</f>
        <v>0</v>
      </c>
      <c r="AA272" s="159">
        <f t="shared" si="128"/>
        <v>0</v>
      </c>
      <c r="AB272" s="129">
        <f t="shared" si="150"/>
        <v>0</v>
      </c>
      <c r="AC272" s="145" t="s">
        <v>697</v>
      </c>
      <c r="AD272" s="147"/>
    </row>
    <row r="273" spans="1:34" ht="107.25" customHeight="1" x14ac:dyDescent="0.2">
      <c r="A273" s="137" t="s">
        <v>414</v>
      </c>
      <c r="B273" s="138" t="s">
        <v>420</v>
      </c>
      <c r="C273" s="6" t="s">
        <v>419</v>
      </c>
      <c r="D273" s="20" t="s">
        <v>630</v>
      </c>
      <c r="E273" s="102" t="s">
        <v>446</v>
      </c>
      <c r="F273" s="3">
        <v>20</v>
      </c>
      <c r="G273" s="355">
        <v>592393130</v>
      </c>
      <c r="H273" s="102" t="s">
        <v>446</v>
      </c>
      <c r="I273" s="31">
        <v>0</v>
      </c>
      <c r="J273" s="33">
        <v>0</v>
      </c>
      <c r="K273" s="147">
        <v>4</v>
      </c>
      <c r="L273" s="12">
        <v>74478626</v>
      </c>
      <c r="M273" s="200">
        <v>0</v>
      </c>
      <c r="N273" s="149">
        <v>0</v>
      </c>
      <c r="O273" s="200">
        <v>0</v>
      </c>
      <c r="P273" s="149">
        <v>0</v>
      </c>
      <c r="Q273" s="200">
        <v>0</v>
      </c>
      <c r="R273" s="149">
        <v>0</v>
      </c>
      <c r="S273" s="200">
        <v>0</v>
      </c>
      <c r="T273" s="149">
        <v>0</v>
      </c>
      <c r="U273" s="31">
        <f t="shared" si="152"/>
        <v>0</v>
      </c>
      <c r="V273" s="150">
        <f t="shared" si="140"/>
        <v>0</v>
      </c>
      <c r="W273" s="145">
        <f t="shared" si="146"/>
        <v>0</v>
      </c>
      <c r="X273" s="145">
        <f t="shared" si="146"/>
        <v>0</v>
      </c>
      <c r="Y273" s="147">
        <f t="shared" si="149"/>
        <v>0</v>
      </c>
      <c r="Z273" s="60">
        <f t="shared" si="149"/>
        <v>0</v>
      </c>
      <c r="AA273" s="144">
        <f t="shared" si="128"/>
        <v>0</v>
      </c>
      <c r="AB273" s="145">
        <f t="shared" si="150"/>
        <v>0</v>
      </c>
      <c r="AC273" s="145" t="s">
        <v>697</v>
      </c>
      <c r="AD273" s="181"/>
    </row>
    <row r="274" spans="1:34" ht="107.25" customHeight="1" x14ac:dyDescent="0.2">
      <c r="A274" s="137" t="s">
        <v>415</v>
      </c>
      <c r="B274" s="138" t="s">
        <v>422</v>
      </c>
      <c r="C274" s="6" t="s">
        <v>421</v>
      </c>
      <c r="D274" s="20" t="s">
        <v>631</v>
      </c>
      <c r="E274" s="102" t="s">
        <v>493</v>
      </c>
      <c r="F274" s="3">
        <v>4</v>
      </c>
      <c r="G274" s="355">
        <v>592393130</v>
      </c>
      <c r="H274" s="102" t="s">
        <v>493</v>
      </c>
      <c r="I274" s="31">
        <v>0</v>
      </c>
      <c r="J274" s="33">
        <v>0</v>
      </c>
      <c r="K274" s="147">
        <v>4</v>
      </c>
      <c r="L274" s="12">
        <v>74478626</v>
      </c>
      <c r="M274" s="200">
        <v>0</v>
      </c>
      <c r="N274" s="149">
        <v>0</v>
      </c>
      <c r="O274" s="200">
        <v>0</v>
      </c>
      <c r="P274" s="149">
        <v>0</v>
      </c>
      <c r="Q274" s="200">
        <v>0</v>
      </c>
      <c r="R274" s="149">
        <v>0</v>
      </c>
      <c r="S274" s="200">
        <v>0</v>
      </c>
      <c r="T274" s="149">
        <v>0</v>
      </c>
      <c r="U274" s="31">
        <f t="shared" si="152"/>
        <v>0</v>
      </c>
      <c r="V274" s="150">
        <f t="shared" si="140"/>
        <v>0</v>
      </c>
      <c r="W274" s="145">
        <f t="shared" si="146"/>
        <v>0</v>
      </c>
      <c r="X274" s="145">
        <f t="shared" si="146"/>
        <v>0</v>
      </c>
      <c r="Y274" s="147">
        <f t="shared" si="149"/>
        <v>0</v>
      </c>
      <c r="Z274" s="60">
        <f t="shared" si="149"/>
        <v>0</v>
      </c>
      <c r="AA274" s="144">
        <f t="shared" si="128"/>
        <v>0</v>
      </c>
      <c r="AB274" s="145">
        <f t="shared" si="150"/>
        <v>0</v>
      </c>
      <c r="AC274" s="145" t="s">
        <v>697</v>
      </c>
      <c r="AD274" s="181"/>
    </row>
    <row r="275" spans="1:34" ht="50.25" customHeight="1" x14ac:dyDescent="0.2">
      <c r="A275" s="137" t="s">
        <v>416</v>
      </c>
      <c r="B275" s="138" t="s">
        <v>424</v>
      </c>
      <c r="C275" s="6" t="s">
        <v>423</v>
      </c>
      <c r="D275" s="6" t="s">
        <v>632</v>
      </c>
      <c r="E275" s="102" t="s">
        <v>446</v>
      </c>
      <c r="F275" s="3">
        <v>20</v>
      </c>
      <c r="G275" s="281">
        <v>407393130</v>
      </c>
      <c r="H275" s="102" t="s">
        <v>446</v>
      </c>
      <c r="I275" s="31">
        <v>0</v>
      </c>
      <c r="J275" s="33">
        <v>0</v>
      </c>
      <c r="K275" s="147">
        <v>4</v>
      </c>
      <c r="L275" s="12">
        <v>49478626</v>
      </c>
      <c r="M275" s="200">
        <v>0</v>
      </c>
      <c r="N275" s="149">
        <v>0</v>
      </c>
      <c r="O275" s="200">
        <v>0</v>
      </c>
      <c r="P275" s="149">
        <v>0</v>
      </c>
      <c r="Q275" s="200">
        <v>0</v>
      </c>
      <c r="R275" s="149">
        <v>0</v>
      </c>
      <c r="S275" s="200">
        <v>0</v>
      </c>
      <c r="T275" s="149">
        <v>0</v>
      </c>
      <c r="U275" s="31">
        <f t="shared" si="152"/>
        <v>0</v>
      </c>
      <c r="V275" s="150">
        <f t="shared" si="140"/>
        <v>0</v>
      </c>
      <c r="W275" s="145">
        <f t="shared" si="146"/>
        <v>0</v>
      </c>
      <c r="X275" s="145">
        <f t="shared" si="146"/>
        <v>0</v>
      </c>
      <c r="Y275" s="147">
        <f t="shared" si="149"/>
        <v>0</v>
      </c>
      <c r="Z275" s="60">
        <f t="shared" si="149"/>
        <v>0</v>
      </c>
      <c r="AA275" s="144">
        <f t="shared" si="128"/>
        <v>0</v>
      </c>
      <c r="AB275" s="145">
        <f t="shared" si="150"/>
        <v>0</v>
      </c>
      <c r="AC275" s="145" t="s">
        <v>697</v>
      </c>
      <c r="AD275" s="181"/>
    </row>
    <row r="276" spans="1:34" x14ac:dyDescent="0.2">
      <c r="A276" s="646" t="s">
        <v>699</v>
      </c>
      <c r="B276" s="646"/>
      <c r="C276" s="646"/>
      <c r="D276" s="646"/>
      <c r="E276" s="646"/>
      <c r="F276" s="646"/>
      <c r="G276" s="646"/>
      <c r="H276" s="646"/>
      <c r="I276" s="646"/>
      <c r="J276" s="646"/>
      <c r="K276" s="646"/>
      <c r="L276" s="646"/>
      <c r="M276" s="646"/>
      <c r="N276" s="646"/>
      <c r="O276" s="646"/>
      <c r="P276" s="646"/>
      <c r="Q276" s="646"/>
      <c r="R276" s="646"/>
      <c r="S276" s="646"/>
      <c r="T276" s="646"/>
      <c r="U276" s="646"/>
      <c r="V276" s="646"/>
      <c r="W276" s="151">
        <f>AVERAGE(W273:W275)</f>
        <v>0</v>
      </c>
      <c r="X276" s="151">
        <f>AVERAGE(X273:X275)</f>
        <v>0</v>
      </c>
      <c r="Y276" s="152"/>
      <c r="Z276" s="152"/>
      <c r="AA276" s="153"/>
      <c r="AB276" s="151"/>
      <c r="AC276" s="151"/>
      <c r="AD276" s="154"/>
    </row>
    <row r="277" spans="1:34" x14ac:dyDescent="0.2">
      <c r="A277" s="647" t="s">
        <v>685</v>
      </c>
      <c r="B277" s="648"/>
      <c r="C277" s="648"/>
      <c r="D277" s="648"/>
      <c r="E277" s="648"/>
      <c r="F277" s="648"/>
      <c r="G277" s="648"/>
      <c r="H277" s="648"/>
      <c r="I277" s="648"/>
      <c r="J277" s="648"/>
      <c r="K277" s="648"/>
      <c r="L277" s="648"/>
      <c r="M277" s="648"/>
      <c r="N277" s="648"/>
      <c r="O277" s="648"/>
      <c r="P277" s="648"/>
      <c r="Q277" s="648"/>
      <c r="R277" s="648"/>
      <c r="S277" s="648"/>
      <c r="T277" s="648"/>
      <c r="U277" s="648"/>
      <c r="V277" s="649"/>
      <c r="W277" s="151" t="str">
        <f t="shared" ref="W277:X277" si="153">IF(W276&lt;=50,"(SR)",IF(W276&lt;=65,"(R)",IF(W276&lt;=75,"(S)",IF(W276&lt;=90,"(T)","(ST)"))))</f>
        <v>(SR)</v>
      </c>
      <c r="X277" s="151" t="str">
        <f t="shared" si="153"/>
        <v>(SR)</v>
      </c>
      <c r="Y277" s="152"/>
      <c r="Z277" s="152"/>
      <c r="AA277" s="155"/>
      <c r="AB277" s="155"/>
      <c r="AC277" s="155"/>
      <c r="AD277" s="154"/>
    </row>
    <row r="278" spans="1:34" x14ac:dyDescent="0.2">
      <c r="A278" s="660" t="s">
        <v>700</v>
      </c>
      <c r="B278" s="660"/>
      <c r="C278" s="660"/>
      <c r="D278" s="660"/>
      <c r="E278" s="660"/>
      <c r="F278" s="660"/>
      <c r="G278" s="660"/>
      <c r="H278" s="660"/>
      <c r="I278" s="660"/>
      <c r="J278" s="660"/>
      <c r="K278" s="660"/>
      <c r="L278" s="660"/>
      <c r="M278" s="660"/>
      <c r="N278" s="660"/>
      <c r="O278" s="660"/>
      <c r="P278" s="660"/>
      <c r="Q278" s="660"/>
      <c r="R278" s="660"/>
      <c r="S278" s="660"/>
      <c r="T278" s="660"/>
      <c r="U278" s="660"/>
      <c r="V278" s="660"/>
      <c r="W278" s="183">
        <f>AVERAGE(W255+W256)/2</f>
        <v>0</v>
      </c>
      <c r="X278" s="183">
        <f>AVERAGE(X255+X256)/2</f>
        <v>28.577457914226098</v>
      </c>
      <c r="Y278" s="184"/>
      <c r="Z278" s="184"/>
      <c r="AA278" s="185"/>
      <c r="AB278" s="183"/>
      <c r="AC278" s="183"/>
      <c r="AD278" s="186"/>
    </row>
    <row r="279" spans="1:34" x14ac:dyDescent="0.2">
      <c r="A279" s="661" t="s">
        <v>685</v>
      </c>
      <c r="B279" s="662"/>
      <c r="C279" s="662"/>
      <c r="D279" s="662"/>
      <c r="E279" s="662"/>
      <c r="F279" s="662"/>
      <c r="G279" s="662"/>
      <c r="H279" s="662"/>
      <c r="I279" s="662"/>
      <c r="J279" s="662"/>
      <c r="K279" s="662"/>
      <c r="L279" s="662"/>
      <c r="M279" s="662"/>
      <c r="N279" s="662"/>
      <c r="O279" s="662"/>
      <c r="P279" s="662"/>
      <c r="Q279" s="662"/>
      <c r="R279" s="662"/>
      <c r="S279" s="662"/>
      <c r="T279" s="662"/>
      <c r="U279" s="662"/>
      <c r="V279" s="663"/>
      <c r="W279" s="183" t="str">
        <f t="shared" ref="W279:X279" si="154">IF(W278&lt;=50,"(SR)",IF(W278&lt;=65,"(R)",IF(W278&lt;=75,"(S)",IF(W278&lt;=90,"(T)","(ST)"))))</f>
        <v>(SR)</v>
      </c>
      <c r="X279" s="183" t="str">
        <f t="shared" si="154"/>
        <v>(SR)</v>
      </c>
      <c r="Y279" s="184"/>
      <c r="Z279" s="184"/>
      <c r="AA279" s="187"/>
      <c r="AB279" s="187"/>
      <c r="AC279" s="187"/>
      <c r="AD279" s="186"/>
    </row>
    <row r="280" spans="1:34" x14ac:dyDescent="0.2">
      <c r="A280" s="678" t="s">
        <v>701</v>
      </c>
      <c r="B280" s="679"/>
      <c r="C280" s="679"/>
      <c r="D280" s="679"/>
      <c r="E280" s="679"/>
      <c r="F280" s="679"/>
      <c r="G280" s="679"/>
      <c r="H280" s="679"/>
      <c r="I280" s="679"/>
      <c r="J280" s="679"/>
      <c r="K280" s="679"/>
      <c r="L280" s="679"/>
      <c r="M280" s="679"/>
      <c r="N280" s="679"/>
      <c r="O280" s="679"/>
      <c r="P280" s="679"/>
      <c r="Q280" s="679"/>
      <c r="R280" s="679"/>
      <c r="S280" s="679"/>
      <c r="T280" s="679"/>
      <c r="U280" s="679"/>
      <c r="V280" s="680"/>
      <c r="W280" s="219">
        <f>AVERAGE((W175+W176)/2,(W207+W208)/2,(W253+W254)/2,W125,(W20))</f>
        <v>16.025102391333071</v>
      </c>
      <c r="X280" s="219">
        <f>AVERAGE((X175+X176)/2,(X207+X208)/2,(X253+X254)/2,X125,X155,X83,(X20))</f>
        <v>19.294975931420172</v>
      </c>
      <c r="Y280" s="220"/>
      <c r="Z280" s="220"/>
      <c r="AA280" s="219"/>
      <c r="AB280" s="219"/>
      <c r="AC280" s="219"/>
      <c r="AD280" s="221"/>
    </row>
    <row r="281" spans="1:34" x14ac:dyDescent="0.2">
      <c r="A281" s="678" t="s">
        <v>698</v>
      </c>
      <c r="B281" s="681"/>
      <c r="C281" s="681"/>
      <c r="D281" s="681"/>
      <c r="E281" s="681"/>
      <c r="F281" s="681"/>
      <c r="G281" s="681"/>
      <c r="H281" s="681"/>
      <c r="I281" s="681"/>
      <c r="J281" s="681"/>
      <c r="K281" s="681"/>
      <c r="L281" s="681"/>
      <c r="M281" s="681"/>
      <c r="N281" s="681"/>
      <c r="O281" s="681"/>
      <c r="P281" s="681"/>
      <c r="Q281" s="681"/>
      <c r="R281" s="681"/>
      <c r="S281" s="681"/>
      <c r="T281" s="681"/>
      <c r="U281" s="681"/>
      <c r="V281" s="682"/>
      <c r="W281" s="222" t="str">
        <f t="shared" ref="W281:X281" si="155">IF(W280&lt;=50,"(SR)",IF(W280&lt;=65,"(R)",IF(W280&lt;=75,"(S)",IF(W280&lt;=90,"(T)","(ST)"))))</f>
        <v>(SR)</v>
      </c>
      <c r="X281" s="223" t="str">
        <f t="shared" si="155"/>
        <v>(SR)</v>
      </c>
      <c r="Y281" s="220"/>
      <c r="Z281" s="220"/>
      <c r="AA281" s="224"/>
      <c r="AB281" s="224"/>
      <c r="AC281" s="224"/>
      <c r="AD281" s="221"/>
    </row>
    <row r="283" spans="1:34" s="235" customFormat="1" ht="12.75" x14ac:dyDescent="0.25">
      <c r="B283" s="683" t="s">
        <v>741</v>
      </c>
      <c r="C283" s="683"/>
      <c r="D283" s="683"/>
      <c r="E283" s="683"/>
      <c r="F283" s="683"/>
      <c r="G283" s="683"/>
      <c r="H283" s="683"/>
      <c r="I283" s="683"/>
      <c r="J283" s="683"/>
      <c r="K283" s="683"/>
      <c r="L283" s="683"/>
      <c r="M283" s="683"/>
      <c r="N283" s="683"/>
      <c r="O283" s="683"/>
      <c r="P283" s="683"/>
      <c r="Q283" s="683"/>
      <c r="R283" s="683"/>
      <c r="S283" s="683"/>
      <c r="T283" s="683"/>
      <c r="U283" s="683"/>
      <c r="V283" s="683"/>
      <c r="W283" s="683"/>
      <c r="X283" s="683"/>
      <c r="Y283" s="683"/>
      <c r="Z283" s="683"/>
      <c r="AA283" s="683"/>
      <c r="AB283" s="683"/>
      <c r="AC283" s="683"/>
      <c r="AD283" s="683"/>
      <c r="AE283" s="683"/>
      <c r="AF283" s="683"/>
      <c r="AG283" s="683"/>
      <c r="AH283" s="228"/>
    </row>
    <row r="284" spans="1:34" s="235" customFormat="1" ht="12.75" x14ac:dyDescent="0.25">
      <c r="B284" s="683" t="s">
        <v>740</v>
      </c>
      <c r="C284" s="683"/>
      <c r="D284" s="683"/>
      <c r="E284" s="683"/>
      <c r="F284" s="683"/>
      <c r="G284" s="683"/>
      <c r="H284" s="683"/>
      <c r="I284" s="683"/>
      <c r="J284" s="683"/>
      <c r="K284" s="683"/>
      <c r="L284" s="683"/>
      <c r="M284" s="683"/>
      <c r="N284" s="683"/>
      <c r="O284" s="683"/>
      <c r="P284" s="683"/>
      <c r="Q284" s="683"/>
      <c r="R284" s="683"/>
      <c r="S284" s="683"/>
      <c r="T284" s="683"/>
      <c r="U284" s="683"/>
      <c r="V284" s="683"/>
      <c r="W284" s="683"/>
      <c r="X284" s="683"/>
      <c r="Y284" s="683"/>
      <c r="Z284" s="683"/>
      <c r="AA284" s="683"/>
      <c r="AB284" s="683"/>
      <c r="AC284" s="683"/>
      <c r="AD284" s="683"/>
      <c r="AE284" s="683"/>
      <c r="AF284" s="683"/>
      <c r="AG284" s="683"/>
      <c r="AH284" s="228"/>
    </row>
    <row r="285" spans="1:34" s="235" customFormat="1" ht="12.75" x14ac:dyDescent="0.25">
      <c r="B285" s="683" t="s">
        <v>725</v>
      </c>
      <c r="C285" s="683"/>
      <c r="D285" s="683"/>
      <c r="E285" s="683"/>
      <c r="F285" s="683"/>
      <c r="G285" s="683"/>
      <c r="H285" s="683"/>
      <c r="I285" s="683"/>
      <c r="J285" s="683"/>
      <c r="K285" s="683"/>
      <c r="L285" s="683"/>
      <c r="M285" s="683"/>
      <c r="N285" s="683"/>
      <c r="O285" s="683"/>
      <c r="P285" s="683"/>
      <c r="Q285" s="683"/>
      <c r="R285" s="683"/>
      <c r="S285" s="683"/>
      <c r="T285" s="683"/>
      <c r="U285" s="683"/>
      <c r="V285" s="683"/>
      <c r="W285" s="683"/>
      <c r="X285" s="683"/>
      <c r="Y285" s="683"/>
      <c r="Z285" s="683"/>
      <c r="AA285" s="683"/>
      <c r="AB285" s="683"/>
      <c r="AC285" s="683"/>
      <c r="AD285" s="683"/>
      <c r="AE285" s="683"/>
      <c r="AF285" s="683"/>
      <c r="AG285" s="683"/>
      <c r="AH285" s="228"/>
    </row>
    <row r="286" spans="1:34" s="235" customFormat="1" ht="12.75" x14ac:dyDescent="0.25">
      <c r="B286" s="683" t="s">
        <v>726</v>
      </c>
      <c r="C286" s="683"/>
      <c r="D286" s="683"/>
      <c r="E286" s="683"/>
      <c r="F286" s="683"/>
      <c r="G286" s="683"/>
      <c r="H286" s="683"/>
      <c r="I286" s="683"/>
      <c r="J286" s="683"/>
      <c r="K286" s="683"/>
      <c r="L286" s="683"/>
      <c r="M286" s="683"/>
      <c r="N286" s="683"/>
      <c r="O286" s="683"/>
      <c r="P286" s="683"/>
      <c r="Q286" s="683"/>
      <c r="R286" s="683"/>
      <c r="S286" s="683"/>
      <c r="T286" s="683"/>
      <c r="U286" s="683"/>
      <c r="V286" s="683"/>
      <c r="W286" s="683"/>
      <c r="X286" s="683"/>
      <c r="Y286" s="683"/>
      <c r="Z286" s="683"/>
      <c r="AA286" s="683"/>
      <c r="AB286" s="683"/>
      <c r="AC286" s="683"/>
      <c r="AD286" s="683"/>
      <c r="AE286" s="683"/>
      <c r="AF286" s="683"/>
      <c r="AG286" s="683"/>
      <c r="AH286" s="228"/>
    </row>
    <row r="287" spans="1:34" s="235" customFormat="1" ht="12.75" x14ac:dyDescent="0.25">
      <c r="B287" s="236"/>
      <c r="D287" s="238"/>
      <c r="E287" s="238"/>
      <c r="F287" s="247"/>
      <c r="K287" s="247"/>
    </row>
    <row r="288" spans="1:34" s="235" customFormat="1" ht="12.75" x14ac:dyDescent="0.25">
      <c r="B288" s="235" t="s">
        <v>727</v>
      </c>
      <c r="D288" s="238"/>
      <c r="E288" s="238"/>
      <c r="F288" s="247"/>
      <c r="K288" s="247"/>
      <c r="S288" s="684" t="s">
        <v>728</v>
      </c>
      <c r="T288" s="684"/>
      <c r="U288" s="684"/>
      <c r="V288" s="684"/>
      <c r="Y288" s="238"/>
      <c r="Z288" s="239"/>
      <c r="AC288" s="250" t="s">
        <v>729</v>
      </c>
    </row>
    <row r="289" spans="2:34" s="235" customFormat="1" ht="12.75" x14ac:dyDescent="0.25">
      <c r="B289" s="235" t="s">
        <v>730</v>
      </c>
      <c r="D289" s="238"/>
      <c r="E289" s="238"/>
      <c r="F289" s="247"/>
      <c r="K289" s="338"/>
      <c r="L289" s="236"/>
      <c r="M289" s="236"/>
      <c r="N289" s="236"/>
      <c r="O289" s="236"/>
      <c r="P289" s="236"/>
      <c r="Q289" s="236"/>
      <c r="R289" s="687" t="s">
        <v>763</v>
      </c>
      <c r="S289" s="687"/>
      <c r="T289" s="687"/>
      <c r="U289" s="687"/>
      <c r="V289" s="687"/>
      <c r="W289" s="687"/>
      <c r="Y289" s="238"/>
      <c r="Z289" s="239"/>
      <c r="AA289" s="687" t="s">
        <v>731</v>
      </c>
      <c r="AB289" s="687"/>
      <c r="AC289" s="687"/>
      <c r="AD289" s="687"/>
    </row>
    <row r="290" spans="2:34" s="235" customFormat="1" ht="15" customHeight="1" x14ac:dyDescent="0.25">
      <c r="D290" s="238"/>
      <c r="E290" s="238"/>
      <c r="F290" s="247"/>
      <c r="K290" s="247"/>
      <c r="Y290" s="238"/>
      <c r="Z290" s="239"/>
      <c r="AD290" s="250"/>
      <c r="AE290" s="241"/>
      <c r="AF290" s="241"/>
      <c r="AG290" s="250"/>
      <c r="AH290" s="250"/>
    </row>
    <row r="291" spans="2:34" s="235" customFormat="1" ht="14.45" customHeight="1" x14ac:dyDescent="0.25">
      <c r="D291" s="238"/>
      <c r="E291" s="238"/>
      <c r="F291" s="247"/>
      <c r="K291" s="247"/>
      <c r="R291" s="684" t="s">
        <v>764</v>
      </c>
      <c r="S291" s="684"/>
      <c r="T291" s="684"/>
      <c r="U291" s="684"/>
      <c r="V291" s="684"/>
      <c r="W291" s="684"/>
      <c r="X291" s="243"/>
      <c r="Y291" s="238"/>
      <c r="Z291" s="239"/>
      <c r="AC291" s="250" t="s">
        <v>733</v>
      </c>
      <c r="AD291" s="250"/>
      <c r="AE291" s="241"/>
      <c r="AF291" s="241"/>
      <c r="AG291" s="250"/>
      <c r="AH291" s="250"/>
    </row>
    <row r="292" spans="2:34" s="235" customFormat="1" ht="12.75" x14ac:dyDescent="0.25">
      <c r="D292" s="238"/>
      <c r="E292" s="238"/>
      <c r="F292" s="247"/>
      <c r="K292" s="247"/>
      <c r="R292" s="685" t="s">
        <v>765</v>
      </c>
      <c r="S292" s="685"/>
      <c r="T292" s="685"/>
      <c r="U292" s="685"/>
      <c r="V292" s="685"/>
      <c r="W292" s="685"/>
      <c r="X292" s="244"/>
      <c r="Y292" s="238"/>
      <c r="Z292" s="239"/>
      <c r="AC292" s="250" t="s">
        <v>734</v>
      </c>
      <c r="AD292" s="250"/>
      <c r="AE292" s="241"/>
      <c r="AF292" s="241"/>
      <c r="AG292" s="250"/>
      <c r="AH292" s="250"/>
    </row>
    <row r="293" spans="2:34" s="235" customFormat="1" ht="12.75" x14ac:dyDescent="0.25">
      <c r="D293" s="238"/>
      <c r="E293" s="238"/>
      <c r="F293" s="247"/>
      <c r="K293" s="247"/>
      <c r="S293" s="684" t="s">
        <v>766</v>
      </c>
      <c r="T293" s="684"/>
      <c r="U293" s="684"/>
      <c r="V293" s="684"/>
      <c r="X293" s="246"/>
      <c r="Y293" s="246"/>
      <c r="Z293" s="246"/>
      <c r="AC293" s="245"/>
      <c r="AD293" s="245"/>
      <c r="AG293" s="246"/>
      <c r="AH293" s="246"/>
    </row>
    <row r="294" spans="2:34" s="235" customFormat="1" ht="12.75" x14ac:dyDescent="0.25">
      <c r="D294" s="238"/>
      <c r="E294" s="238"/>
      <c r="F294" s="247"/>
      <c r="K294" s="247"/>
      <c r="S294" s="247"/>
      <c r="T294" s="247"/>
      <c r="X294" s="238"/>
      <c r="Y294" s="238"/>
      <c r="Z294" s="238"/>
      <c r="AC294" s="247"/>
      <c r="AD294" s="247"/>
      <c r="AG294" s="238"/>
      <c r="AH294" s="238"/>
    </row>
    <row r="295" spans="2:34" s="235" customFormat="1" ht="12.75" x14ac:dyDescent="0.25">
      <c r="D295" s="238"/>
      <c r="E295" s="238"/>
      <c r="F295" s="247"/>
      <c r="K295" s="338"/>
      <c r="L295" s="236"/>
      <c r="M295" s="236"/>
      <c r="N295" s="236"/>
      <c r="O295" s="236"/>
      <c r="P295" s="236"/>
      <c r="Q295" s="236"/>
      <c r="S295" s="247"/>
      <c r="T295" s="247"/>
      <c r="X295" s="238"/>
      <c r="Y295" s="238"/>
      <c r="Z295" s="238"/>
      <c r="AC295" s="247"/>
      <c r="AD295" s="247"/>
      <c r="AG295" s="238"/>
      <c r="AH295" s="238"/>
    </row>
    <row r="296" spans="2:34" s="235" customFormat="1" ht="12.75" x14ac:dyDescent="0.25">
      <c r="D296" s="238"/>
      <c r="E296" s="238"/>
      <c r="F296" s="247"/>
      <c r="K296" s="247"/>
      <c r="R296" s="236"/>
      <c r="T296" s="236"/>
      <c r="U296" s="236"/>
      <c r="V296" s="236"/>
      <c r="AC296" s="248" t="s">
        <v>735</v>
      </c>
      <c r="AD296" s="248"/>
      <c r="AE296" s="248"/>
      <c r="AF296" s="248"/>
      <c r="AG296" s="248"/>
      <c r="AH296" s="248"/>
    </row>
    <row r="298" spans="2:34" x14ac:dyDescent="0.2">
      <c r="R298" s="686" t="s">
        <v>767</v>
      </c>
      <c r="S298" s="686"/>
      <c r="T298" s="686"/>
      <c r="U298" s="686"/>
      <c r="V298" s="686"/>
      <c r="W298" s="686"/>
    </row>
    <row r="299" spans="2:34" x14ac:dyDescent="0.2">
      <c r="R299" s="686" t="s">
        <v>768</v>
      </c>
      <c r="S299" s="686"/>
      <c r="T299" s="686"/>
      <c r="U299" s="686"/>
      <c r="V299" s="686"/>
      <c r="W299" s="686"/>
    </row>
    <row r="300" spans="2:34" x14ac:dyDescent="0.2">
      <c r="R300" s="686" t="s">
        <v>769</v>
      </c>
      <c r="S300" s="686"/>
      <c r="T300" s="686"/>
      <c r="U300" s="686"/>
      <c r="V300" s="686"/>
      <c r="W300" s="686"/>
    </row>
  </sheetData>
  <mergeCells count="207">
    <mergeCell ref="R298:W298"/>
    <mergeCell ref="R299:W299"/>
    <mergeCell ref="R300:W300"/>
    <mergeCell ref="S293:V293"/>
    <mergeCell ref="B284:AG284"/>
    <mergeCell ref="B285:AG285"/>
    <mergeCell ref="B286:AG286"/>
    <mergeCell ref="S288:V288"/>
    <mergeCell ref="R289:W289"/>
    <mergeCell ref="AA289:AD289"/>
    <mergeCell ref="A277:V277"/>
    <mergeCell ref="A278:V278"/>
    <mergeCell ref="A279:V279"/>
    <mergeCell ref="A280:V280"/>
    <mergeCell ref="A281:V281"/>
    <mergeCell ref="B283:AG283"/>
    <mergeCell ref="R291:W291"/>
    <mergeCell ref="R292:W292"/>
    <mergeCell ref="A260:A261"/>
    <mergeCell ref="B260:B261"/>
    <mergeCell ref="C260:C261"/>
    <mergeCell ref="A270:V270"/>
    <mergeCell ref="A271:V271"/>
    <mergeCell ref="A276:V276"/>
    <mergeCell ref="A252:V252"/>
    <mergeCell ref="A253:A254"/>
    <mergeCell ref="B253:B254"/>
    <mergeCell ref="C253:C254"/>
    <mergeCell ref="A255:A256"/>
    <mergeCell ref="B255:B256"/>
    <mergeCell ref="C255:C256"/>
    <mergeCell ref="A229:V229"/>
    <mergeCell ref="A242:V242"/>
    <mergeCell ref="A243:V243"/>
    <mergeCell ref="A249:V249"/>
    <mergeCell ref="A250:V250"/>
    <mergeCell ref="A251:V251"/>
    <mergeCell ref="A219:A220"/>
    <mergeCell ref="B219:B220"/>
    <mergeCell ref="C219:C220"/>
    <mergeCell ref="A221:V221"/>
    <mergeCell ref="A222:V222"/>
    <mergeCell ref="A228:V228"/>
    <mergeCell ref="A209:A210"/>
    <mergeCell ref="B209:B210"/>
    <mergeCell ref="C209:C210"/>
    <mergeCell ref="A216:A217"/>
    <mergeCell ref="B216:B217"/>
    <mergeCell ref="C216:C217"/>
    <mergeCell ref="A203:V203"/>
    <mergeCell ref="A204:V204"/>
    <mergeCell ref="A205:V205"/>
    <mergeCell ref="A206:V206"/>
    <mergeCell ref="A207:A208"/>
    <mergeCell ref="B207:B208"/>
    <mergeCell ref="C207:C208"/>
    <mergeCell ref="A193:V193"/>
    <mergeCell ref="A194:A195"/>
    <mergeCell ref="B194:B195"/>
    <mergeCell ref="C194:C195"/>
    <mergeCell ref="A198:A199"/>
    <mergeCell ref="B198:B199"/>
    <mergeCell ref="C198:C199"/>
    <mergeCell ref="A172:V172"/>
    <mergeCell ref="A173:V173"/>
    <mergeCell ref="A175:A176"/>
    <mergeCell ref="B175:B176"/>
    <mergeCell ref="C175:C176"/>
    <mergeCell ref="A192:V192"/>
    <mergeCell ref="A161:V161"/>
    <mergeCell ref="A162:V162"/>
    <mergeCell ref="A165:V165"/>
    <mergeCell ref="A166:V166"/>
    <mergeCell ref="A170:V170"/>
    <mergeCell ref="A171:V171"/>
    <mergeCell ref="A146:V146"/>
    <mergeCell ref="A147:V147"/>
    <mergeCell ref="A153:V153"/>
    <mergeCell ref="A154:V154"/>
    <mergeCell ref="A155:V155"/>
    <mergeCell ref="A156:V156"/>
    <mergeCell ref="A138:V138"/>
    <mergeCell ref="A139:V139"/>
    <mergeCell ref="A140:V140"/>
    <mergeCell ref="A141:A142"/>
    <mergeCell ref="B141:B142"/>
    <mergeCell ref="C141:C142"/>
    <mergeCell ref="A124:V124"/>
    <mergeCell ref="A129:V129"/>
    <mergeCell ref="A130:V130"/>
    <mergeCell ref="A131:V131"/>
    <mergeCell ref="A132:V132"/>
    <mergeCell ref="A137:V137"/>
    <mergeCell ref="A110:V110"/>
    <mergeCell ref="A114:V114"/>
    <mergeCell ref="A115:V115"/>
    <mergeCell ref="A121:V121"/>
    <mergeCell ref="A122:V122"/>
    <mergeCell ref="A123:V123"/>
    <mergeCell ref="A96:V96"/>
    <mergeCell ref="A101:V101"/>
    <mergeCell ref="A102:V102"/>
    <mergeCell ref="A103:V103"/>
    <mergeCell ref="A104:V104"/>
    <mergeCell ref="A109:V109"/>
    <mergeCell ref="Z83:Z84"/>
    <mergeCell ref="AA83:AA84"/>
    <mergeCell ref="AB83:AB84"/>
    <mergeCell ref="A90:V90"/>
    <mergeCell ref="A91:V91"/>
    <mergeCell ref="A95:V95"/>
    <mergeCell ref="N83:N84"/>
    <mergeCell ref="P83:P84"/>
    <mergeCell ref="R83:R84"/>
    <mergeCell ref="T83:T84"/>
    <mergeCell ref="V83:V84"/>
    <mergeCell ref="X83:X84"/>
    <mergeCell ref="A79:V79"/>
    <mergeCell ref="A80:V80"/>
    <mergeCell ref="A81:V81"/>
    <mergeCell ref="A82:V82"/>
    <mergeCell ref="A83:A84"/>
    <mergeCell ref="B83:B84"/>
    <mergeCell ref="C83:C84"/>
    <mergeCell ref="G83:G84"/>
    <mergeCell ref="J83:J84"/>
    <mergeCell ref="L83:L84"/>
    <mergeCell ref="A58:V58"/>
    <mergeCell ref="A65:V65"/>
    <mergeCell ref="A66:V66"/>
    <mergeCell ref="A71:V71"/>
    <mergeCell ref="A72:V72"/>
    <mergeCell ref="A36:V36"/>
    <mergeCell ref="A37:V37"/>
    <mergeCell ref="A40:V40"/>
    <mergeCell ref="A41:V41"/>
    <mergeCell ref="A48:V48"/>
    <mergeCell ref="A49:V49"/>
    <mergeCell ref="A28:V28"/>
    <mergeCell ref="A29:V29"/>
    <mergeCell ref="L23:L25"/>
    <mergeCell ref="N23:N25"/>
    <mergeCell ref="P23:P25"/>
    <mergeCell ref="R23:R25"/>
    <mergeCell ref="T23:T25"/>
    <mergeCell ref="V23:V25"/>
    <mergeCell ref="A57:V57"/>
    <mergeCell ref="A23:A25"/>
    <mergeCell ref="B23:B25"/>
    <mergeCell ref="C23:C25"/>
    <mergeCell ref="G23:G25"/>
    <mergeCell ref="J23:J25"/>
    <mergeCell ref="X23:X25"/>
    <mergeCell ref="Z23:Z25"/>
    <mergeCell ref="AB23:AB25"/>
    <mergeCell ref="AC23:AC25"/>
    <mergeCell ref="AE18:AF18"/>
    <mergeCell ref="B19:B22"/>
    <mergeCell ref="C19:C22"/>
    <mergeCell ref="G19:G22"/>
    <mergeCell ref="J19:J22"/>
    <mergeCell ref="L19:L22"/>
    <mergeCell ref="N19:N22"/>
    <mergeCell ref="P19:P22"/>
    <mergeCell ref="R19:R22"/>
    <mergeCell ref="T19:T22"/>
    <mergeCell ref="V19:V22"/>
    <mergeCell ref="X19:X22"/>
    <mergeCell ref="Z19:Z22"/>
    <mergeCell ref="AB19:AB22"/>
    <mergeCell ref="AC19:AC22"/>
    <mergeCell ref="Q16:R16"/>
    <mergeCell ref="S16:T16"/>
    <mergeCell ref="U16:V16"/>
    <mergeCell ref="W16:X16"/>
    <mergeCell ref="Y16:Z16"/>
    <mergeCell ref="AA16:AB16"/>
    <mergeCell ref="D16:E16"/>
    <mergeCell ref="F16:G16"/>
    <mergeCell ref="H16:J16"/>
    <mergeCell ref="K16:L16"/>
    <mergeCell ref="M16:N16"/>
    <mergeCell ref="O16:P16"/>
    <mergeCell ref="A13:A15"/>
    <mergeCell ref="B13:B15"/>
    <mergeCell ref="C13:C15"/>
    <mergeCell ref="D13:E14"/>
    <mergeCell ref="F13:G14"/>
    <mergeCell ref="H13:J14"/>
    <mergeCell ref="A1:AD1"/>
    <mergeCell ref="A2:AD2"/>
    <mergeCell ref="A3:AD3"/>
    <mergeCell ref="A5:AD5"/>
    <mergeCell ref="A6:AD6"/>
    <mergeCell ref="A7:AD7"/>
    <mergeCell ref="AC13:AC15"/>
    <mergeCell ref="AD13:AD15"/>
    <mergeCell ref="M14:N14"/>
    <mergeCell ref="O14:P14"/>
    <mergeCell ref="Q14:R14"/>
    <mergeCell ref="S14:T14"/>
    <mergeCell ref="K13:L14"/>
    <mergeCell ref="M13:T13"/>
    <mergeCell ref="U13:V14"/>
    <mergeCell ref="W13:X14"/>
    <mergeCell ref="Y13:Z14"/>
    <mergeCell ref="AA13:AB14"/>
  </mergeCells>
  <printOptions horizontalCentered="1"/>
  <pageMargins left="0" right="0" top="0" bottom="0" header="0.31496062992125984" footer="0.31496062992125984"/>
  <pageSetup paperSize="8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296"/>
  <sheetViews>
    <sheetView topLeftCell="P12" zoomScaleNormal="100" zoomScaleSheetLayoutView="85" workbookViewId="0">
      <pane ySplit="5" topLeftCell="A266" activePane="bottomLeft" state="frozen"/>
      <selection activeCell="A12" sqref="A12"/>
      <selection pane="bottomLeft" activeCell="W270" sqref="W270"/>
    </sheetView>
  </sheetViews>
  <sheetFormatPr defaultRowHeight="11.25" x14ac:dyDescent="0.2"/>
  <cols>
    <col min="1" max="1" width="4.85546875" style="225" customWidth="1"/>
    <col min="2" max="2" width="24" style="103" bestFit="1" customWidth="1"/>
    <col min="3" max="3" width="25.42578125" style="104" customWidth="1"/>
    <col min="4" max="4" width="25" style="105" customWidth="1"/>
    <col min="5" max="5" width="12.28515625" style="106" customWidth="1"/>
    <col min="6" max="6" width="8.5703125" style="106" customWidth="1"/>
    <col min="7" max="7" width="16.85546875" style="107" customWidth="1"/>
    <col min="8" max="8" width="10.28515625" style="108" customWidth="1"/>
    <col min="9" max="9" width="8.85546875" style="108" customWidth="1"/>
    <col min="10" max="10" width="15.85546875" style="109" customWidth="1"/>
    <col min="11" max="11" width="8.7109375" style="103" customWidth="1"/>
    <col min="12" max="12" width="16.42578125" style="110" customWidth="1"/>
    <col min="13" max="13" width="8.7109375" style="108" customWidth="1"/>
    <col min="14" max="14" width="13.5703125" style="103" customWidth="1"/>
    <col min="15" max="15" width="9.5703125" style="106" customWidth="1"/>
    <col min="16" max="16" width="14.85546875" style="105" customWidth="1"/>
    <col min="17" max="17" width="9" style="106" customWidth="1"/>
    <col min="18" max="18" width="14.85546875" style="105" bestFit="1" customWidth="1"/>
    <col min="19" max="19" width="8" style="106" customWidth="1"/>
    <col min="20" max="20" width="12" style="105" bestFit="1" customWidth="1"/>
    <col min="21" max="21" width="6.85546875" style="105" bestFit="1" customWidth="1"/>
    <col min="22" max="22" width="17.140625" style="105" customWidth="1"/>
    <col min="23" max="23" width="11.85546875" style="111" customWidth="1"/>
    <col min="24" max="24" width="11.5703125" style="103" customWidth="1"/>
    <col min="25" max="25" width="8.5703125" style="103" customWidth="1"/>
    <col min="26" max="26" width="15.85546875" style="103" customWidth="1"/>
    <col min="27" max="28" width="13.140625" style="103" bestFit="1" customWidth="1"/>
    <col min="29" max="29" width="13.140625" style="103" customWidth="1"/>
    <col min="30" max="30" width="13.7109375" style="105" customWidth="1"/>
    <col min="31" max="31" width="9.140625" style="105"/>
    <col min="32" max="32" width="16.7109375" style="105" customWidth="1"/>
    <col min="33" max="33" width="22.28515625" style="105" customWidth="1"/>
    <col min="34" max="170" width="9.140625" style="105"/>
    <col min="171" max="171" width="3.5703125" style="105" customWidth="1"/>
    <col min="172" max="175" width="2.5703125" style="105" customWidth="1"/>
    <col min="176" max="176" width="25.5703125" style="105" customWidth="1"/>
    <col min="177" max="177" width="30.5703125" style="105" customWidth="1"/>
    <col min="178" max="178" width="6.5703125" style="105" customWidth="1"/>
    <col min="179" max="179" width="5.5703125" style="105" customWidth="1"/>
    <col min="180" max="180" width="9.5703125" style="105" customWidth="1"/>
    <col min="181" max="181" width="5.5703125" style="105" customWidth="1"/>
    <col min="182" max="182" width="8.5703125" style="105" customWidth="1"/>
    <col min="183" max="183" width="5.5703125" style="105" customWidth="1"/>
    <col min="184" max="184" width="8.5703125" style="105" customWidth="1"/>
    <col min="185" max="185" width="3.5703125" style="105" customWidth="1"/>
    <col min="186" max="186" width="7.28515625" style="105" customWidth="1"/>
    <col min="187" max="187" width="3.5703125" style="105" customWidth="1"/>
    <col min="188" max="188" width="7.28515625" style="105" customWidth="1"/>
    <col min="189" max="189" width="3.5703125" style="105" customWidth="1"/>
    <col min="190" max="190" width="7.42578125" style="105" customWidth="1"/>
    <col min="191" max="191" width="3.5703125" style="105" customWidth="1"/>
    <col min="192" max="192" width="7.28515625" style="105" customWidth="1"/>
    <col min="193" max="193" width="5.5703125" style="105" customWidth="1"/>
    <col min="194" max="194" width="8.5703125" style="105" customWidth="1"/>
    <col min="195" max="197" width="6.5703125" style="105" customWidth="1"/>
    <col min="198" max="198" width="9.5703125" style="105" customWidth="1"/>
    <col min="199" max="200" width="6.5703125" style="105" customWidth="1"/>
    <col min="201" max="201" width="8.28515625" style="105" customWidth="1"/>
    <col min="202" max="212" width="2.5703125" style="105" customWidth="1"/>
    <col min="213" max="214" width="9.140625" style="105"/>
    <col min="215" max="218" width="5.5703125" style="105" customWidth="1"/>
    <col min="219" max="426" width="9.140625" style="105"/>
    <col min="427" max="427" width="3.5703125" style="105" customWidth="1"/>
    <col min="428" max="431" width="2.5703125" style="105" customWidth="1"/>
    <col min="432" max="432" width="25.5703125" style="105" customWidth="1"/>
    <col min="433" max="433" width="30.5703125" style="105" customWidth="1"/>
    <col min="434" max="434" width="6.5703125" style="105" customWidth="1"/>
    <col min="435" max="435" width="5.5703125" style="105" customWidth="1"/>
    <col min="436" max="436" width="9.5703125" style="105" customWidth="1"/>
    <col min="437" max="437" width="5.5703125" style="105" customWidth="1"/>
    <col min="438" max="438" width="8.5703125" style="105" customWidth="1"/>
    <col min="439" max="439" width="5.5703125" style="105" customWidth="1"/>
    <col min="440" max="440" width="8.5703125" style="105" customWidth="1"/>
    <col min="441" max="441" width="3.5703125" style="105" customWidth="1"/>
    <col min="442" max="442" width="7.28515625" style="105" customWidth="1"/>
    <col min="443" max="443" width="3.5703125" style="105" customWidth="1"/>
    <col min="444" max="444" width="7.28515625" style="105" customWidth="1"/>
    <col min="445" max="445" width="3.5703125" style="105" customWidth="1"/>
    <col min="446" max="446" width="7.42578125" style="105" customWidth="1"/>
    <col min="447" max="447" width="3.5703125" style="105" customWidth="1"/>
    <col min="448" max="448" width="7.28515625" style="105" customWidth="1"/>
    <col min="449" max="449" width="5.5703125" style="105" customWidth="1"/>
    <col min="450" max="450" width="8.5703125" style="105" customWidth="1"/>
    <col min="451" max="453" width="6.5703125" style="105" customWidth="1"/>
    <col min="454" max="454" width="9.5703125" style="105" customWidth="1"/>
    <col min="455" max="456" width="6.5703125" style="105" customWidth="1"/>
    <col min="457" max="457" width="8.28515625" style="105" customWidth="1"/>
    <col min="458" max="468" width="2.5703125" style="105" customWidth="1"/>
    <col min="469" max="470" width="9.140625" style="105"/>
    <col min="471" max="474" width="5.5703125" style="105" customWidth="1"/>
    <col min="475" max="682" width="9.140625" style="105"/>
    <col min="683" max="683" width="3.5703125" style="105" customWidth="1"/>
    <col min="684" max="687" width="2.5703125" style="105" customWidth="1"/>
    <col min="688" max="688" width="25.5703125" style="105" customWidth="1"/>
    <col min="689" max="689" width="30.5703125" style="105" customWidth="1"/>
    <col min="690" max="690" width="6.5703125" style="105" customWidth="1"/>
    <col min="691" max="691" width="5.5703125" style="105" customWidth="1"/>
    <col min="692" max="692" width="9.5703125" style="105" customWidth="1"/>
    <col min="693" max="693" width="5.5703125" style="105" customWidth="1"/>
    <col min="694" max="694" width="8.5703125" style="105" customWidth="1"/>
    <col min="695" max="695" width="5.5703125" style="105" customWidth="1"/>
    <col min="696" max="696" width="8.5703125" style="105" customWidth="1"/>
    <col min="697" max="697" width="3.5703125" style="105" customWidth="1"/>
    <col min="698" max="698" width="7.28515625" style="105" customWidth="1"/>
    <col min="699" max="699" width="3.5703125" style="105" customWidth="1"/>
    <col min="700" max="700" width="7.28515625" style="105" customWidth="1"/>
    <col min="701" max="701" width="3.5703125" style="105" customWidth="1"/>
    <col min="702" max="702" width="7.42578125" style="105" customWidth="1"/>
    <col min="703" max="703" width="3.5703125" style="105" customWidth="1"/>
    <col min="704" max="704" width="7.28515625" style="105" customWidth="1"/>
    <col min="705" max="705" width="5.5703125" style="105" customWidth="1"/>
    <col min="706" max="706" width="8.5703125" style="105" customWidth="1"/>
    <col min="707" max="709" width="6.5703125" style="105" customWidth="1"/>
    <col min="710" max="710" width="9.5703125" style="105" customWidth="1"/>
    <col min="711" max="712" width="6.5703125" style="105" customWidth="1"/>
    <col min="713" max="713" width="8.28515625" style="105" customWidth="1"/>
    <col min="714" max="724" width="2.5703125" style="105" customWidth="1"/>
    <col min="725" max="726" width="9.140625" style="105"/>
    <col min="727" max="730" width="5.5703125" style="105" customWidth="1"/>
    <col min="731" max="938" width="9.140625" style="105"/>
    <col min="939" max="939" width="3.5703125" style="105" customWidth="1"/>
    <col min="940" max="943" width="2.5703125" style="105" customWidth="1"/>
    <col min="944" max="944" width="25.5703125" style="105" customWidth="1"/>
    <col min="945" max="945" width="30.5703125" style="105" customWidth="1"/>
    <col min="946" max="946" width="6.5703125" style="105" customWidth="1"/>
    <col min="947" max="947" width="5.5703125" style="105" customWidth="1"/>
    <col min="948" max="948" width="9.5703125" style="105" customWidth="1"/>
    <col min="949" max="949" width="5.5703125" style="105" customWidth="1"/>
    <col min="950" max="950" width="8.5703125" style="105" customWidth="1"/>
    <col min="951" max="951" width="5.5703125" style="105" customWidth="1"/>
    <col min="952" max="952" width="8.5703125" style="105" customWidth="1"/>
    <col min="953" max="953" width="3.5703125" style="105" customWidth="1"/>
    <col min="954" max="954" width="7.28515625" style="105" customWidth="1"/>
    <col min="955" max="955" width="3.5703125" style="105" customWidth="1"/>
    <col min="956" max="956" width="7.28515625" style="105" customWidth="1"/>
    <col min="957" max="957" width="3.5703125" style="105" customWidth="1"/>
    <col min="958" max="958" width="7.42578125" style="105" customWidth="1"/>
    <col min="959" max="959" width="3.5703125" style="105" customWidth="1"/>
    <col min="960" max="960" width="7.28515625" style="105" customWidth="1"/>
    <col min="961" max="961" width="5.5703125" style="105" customWidth="1"/>
    <col min="962" max="962" width="8.5703125" style="105" customWidth="1"/>
    <col min="963" max="965" width="6.5703125" style="105" customWidth="1"/>
    <col min="966" max="966" width="9.5703125" style="105" customWidth="1"/>
    <col min="967" max="968" width="6.5703125" style="105" customWidth="1"/>
    <col min="969" max="969" width="8.28515625" style="105" customWidth="1"/>
    <col min="970" max="980" width="2.5703125" style="105" customWidth="1"/>
    <col min="981" max="982" width="9.140625" style="105"/>
    <col min="983" max="986" width="5.5703125" style="105" customWidth="1"/>
    <col min="987" max="1194" width="9.140625" style="105"/>
    <col min="1195" max="1195" width="3.5703125" style="105" customWidth="1"/>
    <col min="1196" max="1199" width="2.5703125" style="105" customWidth="1"/>
    <col min="1200" max="1200" width="25.5703125" style="105" customWidth="1"/>
    <col min="1201" max="1201" width="30.5703125" style="105" customWidth="1"/>
    <col min="1202" max="1202" width="6.5703125" style="105" customWidth="1"/>
    <col min="1203" max="1203" width="5.5703125" style="105" customWidth="1"/>
    <col min="1204" max="1204" width="9.5703125" style="105" customWidth="1"/>
    <col min="1205" max="1205" width="5.5703125" style="105" customWidth="1"/>
    <col min="1206" max="1206" width="8.5703125" style="105" customWidth="1"/>
    <col min="1207" max="1207" width="5.5703125" style="105" customWidth="1"/>
    <col min="1208" max="1208" width="8.5703125" style="105" customWidth="1"/>
    <col min="1209" max="1209" width="3.5703125" style="105" customWidth="1"/>
    <col min="1210" max="1210" width="7.28515625" style="105" customWidth="1"/>
    <col min="1211" max="1211" width="3.5703125" style="105" customWidth="1"/>
    <col min="1212" max="1212" width="7.28515625" style="105" customWidth="1"/>
    <col min="1213" max="1213" width="3.5703125" style="105" customWidth="1"/>
    <col min="1214" max="1214" width="7.42578125" style="105" customWidth="1"/>
    <col min="1215" max="1215" width="3.5703125" style="105" customWidth="1"/>
    <col min="1216" max="1216" width="7.28515625" style="105" customWidth="1"/>
    <col min="1217" max="1217" width="5.5703125" style="105" customWidth="1"/>
    <col min="1218" max="1218" width="8.5703125" style="105" customWidth="1"/>
    <col min="1219" max="1221" width="6.5703125" style="105" customWidth="1"/>
    <col min="1222" max="1222" width="9.5703125" style="105" customWidth="1"/>
    <col min="1223" max="1224" width="6.5703125" style="105" customWidth="1"/>
    <col min="1225" max="1225" width="8.28515625" style="105" customWidth="1"/>
    <col min="1226" max="1236" width="2.5703125" style="105" customWidth="1"/>
    <col min="1237" max="1238" width="9.140625" style="105"/>
    <col min="1239" max="1242" width="5.5703125" style="105" customWidth="1"/>
    <col min="1243" max="1450" width="9.140625" style="105"/>
    <col min="1451" max="1451" width="3.5703125" style="105" customWidth="1"/>
    <col min="1452" max="1455" width="2.5703125" style="105" customWidth="1"/>
    <col min="1456" max="1456" width="25.5703125" style="105" customWidth="1"/>
    <col min="1457" max="1457" width="30.5703125" style="105" customWidth="1"/>
    <col min="1458" max="1458" width="6.5703125" style="105" customWidth="1"/>
    <col min="1459" max="1459" width="5.5703125" style="105" customWidth="1"/>
    <col min="1460" max="1460" width="9.5703125" style="105" customWidth="1"/>
    <col min="1461" max="1461" width="5.5703125" style="105" customWidth="1"/>
    <col min="1462" max="1462" width="8.5703125" style="105" customWidth="1"/>
    <col min="1463" max="1463" width="5.5703125" style="105" customWidth="1"/>
    <col min="1464" max="1464" width="8.5703125" style="105" customWidth="1"/>
    <col min="1465" max="1465" width="3.5703125" style="105" customWidth="1"/>
    <col min="1466" max="1466" width="7.28515625" style="105" customWidth="1"/>
    <col min="1467" max="1467" width="3.5703125" style="105" customWidth="1"/>
    <col min="1468" max="1468" width="7.28515625" style="105" customWidth="1"/>
    <col min="1469" max="1469" width="3.5703125" style="105" customWidth="1"/>
    <col min="1470" max="1470" width="7.42578125" style="105" customWidth="1"/>
    <col min="1471" max="1471" width="3.5703125" style="105" customWidth="1"/>
    <col min="1472" max="1472" width="7.28515625" style="105" customWidth="1"/>
    <col min="1473" max="1473" width="5.5703125" style="105" customWidth="1"/>
    <col min="1474" max="1474" width="8.5703125" style="105" customWidth="1"/>
    <col min="1475" max="1477" width="6.5703125" style="105" customWidth="1"/>
    <col min="1478" max="1478" width="9.5703125" style="105" customWidth="1"/>
    <col min="1479" max="1480" width="6.5703125" style="105" customWidth="1"/>
    <col min="1481" max="1481" width="8.28515625" style="105" customWidth="1"/>
    <col min="1482" max="1492" width="2.5703125" style="105" customWidth="1"/>
    <col min="1493" max="1494" width="9.140625" style="105"/>
    <col min="1495" max="1498" width="5.5703125" style="105" customWidth="1"/>
    <col min="1499" max="1706" width="9.140625" style="105"/>
    <col min="1707" max="1707" width="3.5703125" style="105" customWidth="1"/>
    <col min="1708" max="1711" width="2.5703125" style="105" customWidth="1"/>
    <col min="1712" max="1712" width="25.5703125" style="105" customWidth="1"/>
    <col min="1713" max="1713" width="30.5703125" style="105" customWidth="1"/>
    <col min="1714" max="1714" width="6.5703125" style="105" customWidth="1"/>
    <col min="1715" max="1715" width="5.5703125" style="105" customWidth="1"/>
    <col min="1716" max="1716" width="9.5703125" style="105" customWidth="1"/>
    <col min="1717" max="1717" width="5.5703125" style="105" customWidth="1"/>
    <col min="1718" max="1718" width="8.5703125" style="105" customWidth="1"/>
    <col min="1719" max="1719" width="5.5703125" style="105" customWidth="1"/>
    <col min="1720" max="1720" width="8.5703125" style="105" customWidth="1"/>
    <col min="1721" max="1721" width="3.5703125" style="105" customWidth="1"/>
    <col min="1722" max="1722" width="7.28515625" style="105" customWidth="1"/>
    <col min="1723" max="1723" width="3.5703125" style="105" customWidth="1"/>
    <col min="1724" max="1724" width="7.28515625" style="105" customWidth="1"/>
    <col min="1725" max="1725" width="3.5703125" style="105" customWidth="1"/>
    <col min="1726" max="1726" width="7.42578125" style="105" customWidth="1"/>
    <col min="1727" max="1727" width="3.5703125" style="105" customWidth="1"/>
    <col min="1728" max="1728" width="7.28515625" style="105" customWidth="1"/>
    <col min="1729" max="1729" width="5.5703125" style="105" customWidth="1"/>
    <col min="1730" max="1730" width="8.5703125" style="105" customWidth="1"/>
    <col min="1731" max="1733" width="6.5703125" style="105" customWidth="1"/>
    <col min="1734" max="1734" width="9.5703125" style="105" customWidth="1"/>
    <col min="1735" max="1736" width="6.5703125" style="105" customWidth="1"/>
    <col min="1737" max="1737" width="8.28515625" style="105" customWidth="1"/>
    <col min="1738" max="1748" width="2.5703125" style="105" customWidth="1"/>
    <col min="1749" max="1750" width="9.140625" style="105"/>
    <col min="1751" max="1754" width="5.5703125" style="105" customWidth="1"/>
    <col min="1755" max="1962" width="9.140625" style="105"/>
    <col min="1963" max="1963" width="3.5703125" style="105" customWidth="1"/>
    <col min="1964" max="1967" width="2.5703125" style="105" customWidth="1"/>
    <col min="1968" max="1968" width="25.5703125" style="105" customWidth="1"/>
    <col min="1969" max="1969" width="30.5703125" style="105" customWidth="1"/>
    <col min="1970" max="1970" width="6.5703125" style="105" customWidth="1"/>
    <col min="1971" max="1971" width="5.5703125" style="105" customWidth="1"/>
    <col min="1972" max="1972" width="9.5703125" style="105" customWidth="1"/>
    <col min="1973" max="1973" width="5.5703125" style="105" customWidth="1"/>
    <col min="1974" max="1974" width="8.5703125" style="105" customWidth="1"/>
    <col min="1975" max="1975" width="5.5703125" style="105" customWidth="1"/>
    <col min="1976" max="1976" width="8.5703125" style="105" customWidth="1"/>
    <col min="1977" max="1977" width="3.5703125" style="105" customWidth="1"/>
    <col min="1978" max="1978" width="7.28515625" style="105" customWidth="1"/>
    <col min="1979" max="1979" width="3.5703125" style="105" customWidth="1"/>
    <col min="1980" max="1980" width="7.28515625" style="105" customWidth="1"/>
    <col min="1981" max="1981" width="3.5703125" style="105" customWidth="1"/>
    <col min="1982" max="1982" width="7.42578125" style="105" customWidth="1"/>
    <col min="1983" max="1983" width="3.5703125" style="105" customWidth="1"/>
    <col min="1984" max="1984" width="7.28515625" style="105" customWidth="1"/>
    <col min="1985" max="1985" width="5.5703125" style="105" customWidth="1"/>
    <col min="1986" max="1986" width="8.5703125" style="105" customWidth="1"/>
    <col min="1987" max="1989" width="6.5703125" style="105" customWidth="1"/>
    <col min="1990" max="1990" width="9.5703125" style="105" customWidth="1"/>
    <col min="1991" max="1992" width="6.5703125" style="105" customWidth="1"/>
    <col min="1993" max="1993" width="8.28515625" style="105" customWidth="1"/>
    <col min="1994" max="2004" width="2.5703125" style="105" customWidth="1"/>
    <col min="2005" max="2006" width="9.140625" style="105"/>
    <col min="2007" max="2010" width="5.5703125" style="105" customWidth="1"/>
    <col min="2011" max="2218" width="9.140625" style="105"/>
    <col min="2219" max="2219" width="3.5703125" style="105" customWidth="1"/>
    <col min="2220" max="2223" width="2.5703125" style="105" customWidth="1"/>
    <col min="2224" max="2224" width="25.5703125" style="105" customWidth="1"/>
    <col min="2225" max="2225" width="30.5703125" style="105" customWidth="1"/>
    <col min="2226" max="2226" width="6.5703125" style="105" customWidth="1"/>
    <col min="2227" max="2227" width="5.5703125" style="105" customWidth="1"/>
    <col min="2228" max="2228" width="9.5703125" style="105" customWidth="1"/>
    <col min="2229" max="2229" width="5.5703125" style="105" customWidth="1"/>
    <col min="2230" max="2230" width="8.5703125" style="105" customWidth="1"/>
    <col min="2231" max="2231" width="5.5703125" style="105" customWidth="1"/>
    <col min="2232" max="2232" width="8.5703125" style="105" customWidth="1"/>
    <col min="2233" max="2233" width="3.5703125" style="105" customWidth="1"/>
    <col min="2234" max="2234" width="7.28515625" style="105" customWidth="1"/>
    <col min="2235" max="2235" width="3.5703125" style="105" customWidth="1"/>
    <col min="2236" max="2236" width="7.28515625" style="105" customWidth="1"/>
    <col min="2237" max="2237" width="3.5703125" style="105" customWidth="1"/>
    <col min="2238" max="2238" width="7.42578125" style="105" customWidth="1"/>
    <col min="2239" max="2239" width="3.5703125" style="105" customWidth="1"/>
    <col min="2240" max="2240" width="7.28515625" style="105" customWidth="1"/>
    <col min="2241" max="2241" width="5.5703125" style="105" customWidth="1"/>
    <col min="2242" max="2242" width="8.5703125" style="105" customWidth="1"/>
    <col min="2243" max="2245" width="6.5703125" style="105" customWidth="1"/>
    <col min="2246" max="2246" width="9.5703125" style="105" customWidth="1"/>
    <col min="2247" max="2248" width="6.5703125" style="105" customWidth="1"/>
    <col min="2249" max="2249" width="8.28515625" style="105" customWidth="1"/>
    <col min="2250" max="2260" width="2.5703125" style="105" customWidth="1"/>
    <col min="2261" max="2262" width="9.140625" style="105"/>
    <col min="2263" max="2266" width="5.5703125" style="105" customWidth="1"/>
    <col min="2267" max="2474" width="9.140625" style="105"/>
    <col min="2475" max="2475" width="3.5703125" style="105" customWidth="1"/>
    <col min="2476" max="2479" width="2.5703125" style="105" customWidth="1"/>
    <col min="2480" max="2480" width="25.5703125" style="105" customWidth="1"/>
    <col min="2481" max="2481" width="30.5703125" style="105" customWidth="1"/>
    <col min="2482" max="2482" width="6.5703125" style="105" customWidth="1"/>
    <col min="2483" max="2483" width="5.5703125" style="105" customWidth="1"/>
    <col min="2484" max="2484" width="9.5703125" style="105" customWidth="1"/>
    <col min="2485" max="2485" width="5.5703125" style="105" customWidth="1"/>
    <col min="2486" max="2486" width="8.5703125" style="105" customWidth="1"/>
    <col min="2487" max="2487" width="5.5703125" style="105" customWidth="1"/>
    <col min="2488" max="2488" width="8.5703125" style="105" customWidth="1"/>
    <col min="2489" max="2489" width="3.5703125" style="105" customWidth="1"/>
    <col min="2490" max="2490" width="7.28515625" style="105" customWidth="1"/>
    <col min="2491" max="2491" width="3.5703125" style="105" customWidth="1"/>
    <col min="2492" max="2492" width="7.28515625" style="105" customWidth="1"/>
    <col min="2493" max="2493" width="3.5703125" style="105" customWidth="1"/>
    <col min="2494" max="2494" width="7.42578125" style="105" customWidth="1"/>
    <col min="2495" max="2495" width="3.5703125" style="105" customWidth="1"/>
    <col min="2496" max="2496" width="7.28515625" style="105" customWidth="1"/>
    <col min="2497" max="2497" width="5.5703125" style="105" customWidth="1"/>
    <col min="2498" max="2498" width="8.5703125" style="105" customWidth="1"/>
    <col min="2499" max="2501" width="6.5703125" style="105" customWidth="1"/>
    <col min="2502" max="2502" width="9.5703125" style="105" customWidth="1"/>
    <col min="2503" max="2504" width="6.5703125" style="105" customWidth="1"/>
    <col min="2505" max="2505" width="8.28515625" style="105" customWidth="1"/>
    <col min="2506" max="2516" width="2.5703125" style="105" customWidth="1"/>
    <col min="2517" max="2518" width="9.140625" style="105"/>
    <col min="2519" max="2522" width="5.5703125" style="105" customWidth="1"/>
    <col min="2523" max="2730" width="9.140625" style="105"/>
    <col min="2731" max="2731" width="3.5703125" style="105" customWidth="1"/>
    <col min="2732" max="2735" width="2.5703125" style="105" customWidth="1"/>
    <col min="2736" max="2736" width="25.5703125" style="105" customWidth="1"/>
    <col min="2737" max="2737" width="30.5703125" style="105" customWidth="1"/>
    <col min="2738" max="2738" width="6.5703125" style="105" customWidth="1"/>
    <col min="2739" max="2739" width="5.5703125" style="105" customWidth="1"/>
    <col min="2740" max="2740" width="9.5703125" style="105" customWidth="1"/>
    <col min="2741" max="2741" width="5.5703125" style="105" customWidth="1"/>
    <col min="2742" max="2742" width="8.5703125" style="105" customWidth="1"/>
    <col min="2743" max="2743" width="5.5703125" style="105" customWidth="1"/>
    <col min="2744" max="2744" width="8.5703125" style="105" customWidth="1"/>
    <col min="2745" max="2745" width="3.5703125" style="105" customWidth="1"/>
    <col min="2746" max="2746" width="7.28515625" style="105" customWidth="1"/>
    <col min="2747" max="2747" width="3.5703125" style="105" customWidth="1"/>
    <col min="2748" max="2748" width="7.28515625" style="105" customWidth="1"/>
    <col min="2749" max="2749" width="3.5703125" style="105" customWidth="1"/>
    <col min="2750" max="2750" width="7.42578125" style="105" customWidth="1"/>
    <col min="2751" max="2751" width="3.5703125" style="105" customWidth="1"/>
    <col min="2752" max="2752" width="7.28515625" style="105" customWidth="1"/>
    <col min="2753" max="2753" width="5.5703125" style="105" customWidth="1"/>
    <col min="2754" max="2754" width="8.5703125" style="105" customWidth="1"/>
    <col min="2755" max="2757" width="6.5703125" style="105" customWidth="1"/>
    <col min="2758" max="2758" width="9.5703125" style="105" customWidth="1"/>
    <col min="2759" max="2760" width="6.5703125" style="105" customWidth="1"/>
    <col min="2761" max="2761" width="8.28515625" style="105" customWidth="1"/>
    <col min="2762" max="2772" width="2.5703125" style="105" customWidth="1"/>
    <col min="2773" max="2774" width="9.140625" style="105"/>
    <col min="2775" max="2778" width="5.5703125" style="105" customWidth="1"/>
    <col min="2779" max="2986" width="9.140625" style="105"/>
    <col min="2987" max="2987" width="3.5703125" style="105" customWidth="1"/>
    <col min="2988" max="2991" width="2.5703125" style="105" customWidth="1"/>
    <col min="2992" max="2992" width="25.5703125" style="105" customWidth="1"/>
    <col min="2993" max="2993" width="30.5703125" style="105" customWidth="1"/>
    <col min="2994" max="2994" width="6.5703125" style="105" customWidth="1"/>
    <col min="2995" max="2995" width="5.5703125" style="105" customWidth="1"/>
    <col min="2996" max="2996" width="9.5703125" style="105" customWidth="1"/>
    <col min="2997" max="2997" width="5.5703125" style="105" customWidth="1"/>
    <col min="2998" max="2998" width="8.5703125" style="105" customWidth="1"/>
    <col min="2999" max="2999" width="5.5703125" style="105" customWidth="1"/>
    <col min="3000" max="3000" width="8.5703125" style="105" customWidth="1"/>
    <col min="3001" max="3001" width="3.5703125" style="105" customWidth="1"/>
    <col min="3002" max="3002" width="7.28515625" style="105" customWidth="1"/>
    <col min="3003" max="3003" width="3.5703125" style="105" customWidth="1"/>
    <col min="3004" max="3004" width="7.28515625" style="105" customWidth="1"/>
    <col min="3005" max="3005" width="3.5703125" style="105" customWidth="1"/>
    <col min="3006" max="3006" width="7.42578125" style="105" customWidth="1"/>
    <col min="3007" max="3007" width="3.5703125" style="105" customWidth="1"/>
    <col min="3008" max="3008" width="7.28515625" style="105" customWidth="1"/>
    <col min="3009" max="3009" width="5.5703125" style="105" customWidth="1"/>
    <col min="3010" max="3010" width="8.5703125" style="105" customWidth="1"/>
    <col min="3011" max="3013" width="6.5703125" style="105" customWidth="1"/>
    <col min="3014" max="3014" width="9.5703125" style="105" customWidth="1"/>
    <col min="3015" max="3016" width="6.5703125" style="105" customWidth="1"/>
    <col min="3017" max="3017" width="8.28515625" style="105" customWidth="1"/>
    <col min="3018" max="3028" width="2.5703125" style="105" customWidth="1"/>
    <col min="3029" max="3030" width="9.140625" style="105"/>
    <col min="3031" max="3034" width="5.5703125" style="105" customWidth="1"/>
    <col min="3035" max="3242" width="9.140625" style="105"/>
    <col min="3243" max="3243" width="3.5703125" style="105" customWidth="1"/>
    <col min="3244" max="3247" width="2.5703125" style="105" customWidth="1"/>
    <col min="3248" max="3248" width="25.5703125" style="105" customWidth="1"/>
    <col min="3249" max="3249" width="30.5703125" style="105" customWidth="1"/>
    <col min="3250" max="3250" width="6.5703125" style="105" customWidth="1"/>
    <col min="3251" max="3251" width="5.5703125" style="105" customWidth="1"/>
    <col min="3252" max="3252" width="9.5703125" style="105" customWidth="1"/>
    <col min="3253" max="3253" width="5.5703125" style="105" customWidth="1"/>
    <col min="3254" max="3254" width="8.5703125" style="105" customWidth="1"/>
    <col min="3255" max="3255" width="5.5703125" style="105" customWidth="1"/>
    <col min="3256" max="3256" width="8.5703125" style="105" customWidth="1"/>
    <col min="3257" max="3257" width="3.5703125" style="105" customWidth="1"/>
    <col min="3258" max="3258" width="7.28515625" style="105" customWidth="1"/>
    <col min="3259" max="3259" width="3.5703125" style="105" customWidth="1"/>
    <col min="3260" max="3260" width="7.28515625" style="105" customWidth="1"/>
    <col min="3261" max="3261" width="3.5703125" style="105" customWidth="1"/>
    <col min="3262" max="3262" width="7.42578125" style="105" customWidth="1"/>
    <col min="3263" max="3263" width="3.5703125" style="105" customWidth="1"/>
    <col min="3264" max="3264" width="7.28515625" style="105" customWidth="1"/>
    <col min="3265" max="3265" width="5.5703125" style="105" customWidth="1"/>
    <col min="3266" max="3266" width="8.5703125" style="105" customWidth="1"/>
    <col min="3267" max="3269" width="6.5703125" style="105" customWidth="1"/>
    <col min="3270" max="3270" width="9.5703125" style="105" customWidth="1"/>
    <col min="3271" max="3272" width="6.5703125" style="105" customWidth="1"/>
    <col min="3273" max="3273" width="8.28515625" style="105" customWidth="1"/>
    <col min="3274" max="3284" width="2.5703125" style="105" customWidth="1"/>
    <col min="3285" max="3286" width="9.140625" style="105"/>
    <col min="3287" max="3290" width="5.5703125" style="105" customWidth="1"/>
    <col min="3291" max="3498" width="9.140625" style="105"/>
    <col min="3499" max="3499" width="3.5703125" style="105" customWidth="1"/>
    <col min="3500" max="3503" width="2.5703125" style="105" customWidth="1"/>
    <col min="3504" max="3504" width="25.5703125" style="105" customWidth="1"/>
    <col min="3505" max="3505" width="30.5703125" style="105" customWidth="1"/>
    <col min="3506" max="3506" width="6.5703125" style="105" customWidth="1"/>
    <col min="3507" max="3507" width="5.5703125" style="105" customWidth="1"/>
    <col min="3508" max="3508" width="9.5703125" style="105" customWidth="1"/>
    <col min="3509" max="3509" width="5.5703125" style="105" customWidth="1"/>
    <col min="3510" max="3510" width="8.5703125" style="105" customWidth="1"/>
    <col min="3511" max="3511" width="5.5703125" style="105" customWidth="1"/>
    <col min="3512" max="3512" width="8.5703125" style="105" customWidth="1"/>
    <col min="3513" max="3513" width="3.5703125" style="105" customWidth="1"/>
    <col min="3514" max="3514" width="7.28515625" style="105" customWidth="1"/>
    <col min="3515" max="3515" width="3.5703125" style="105" customWidth="1"/>
    <col min="3516" max="3516" width="7.28515625" style="105" customWidth="1"/>
    <col min="3517" max="3517" width="3.5703125" style="105" customWidth="1"/>
    <col min="3518" max="3518" width="7.42578125" style="105" customWidth="1"/>
    <col min="3519" max="3519" width="3.5703125" style="105" customWidth="1"/>
    <col min="3520" max="3520" width="7.28515625" style="105" customWidth="1"/>
    <col min="3521" max="3521" width="5.5703125" style="105" customWidth="1"/>
    <col min="3522" max="3522" width="8.5703125" style="105" customWidth="1"/>
    <col min="3523" max="3525" width="6.5703125" style="105" customWidth="1"/>
    <col min="3526" max="3526" width="9.5703125" style="105" customWidth="1"/>
    <col min="3527" max="3528" width="6.5703125" style="105" customWidth="1"/>
    <col min="3529" max="3529" width="8.28515625" style="105" customWidth="1"/>
    <col min="3530" max="3540" width="2.5703125" style="105" customWidth="1"/>
    <col min="3541" max="3542" width="9.140625" style="105"/>
    <col min="3543" max="3546" width="5.5703125" style="105" customWidth="1"/>
    <col min="3547" max="3754" width="9.140625" style="105"/>
    <col min="3755" max="3755" width="3.5703125" style="105" customWidth="1"/>
    <col min="3756" max="3759" width="2.5703125" style="105" customWidth="1"/>
    <col min="3760" max="3760" width="25.5703125" style="105" customWidth="1"/>
    <col min="3761" max="3761" width="30.5703125" style="105" customWidth="1"/>
    <col min="3762" max="3762" width="6.5703125" style="105" customWidth="1"/>
    <col min="3763" max="3763" width="5.5703125" style="105" customWidth="1"/>
    <col min="3764" max="3764" width="9.5703125" style="105" customWidth="1"/>
    <col min="3765" max="3765" width="5.5703125" style="105" customWidth="1"/>
    <col min="3766" max="3766" width="8.5703125" style="105" customWidth="1"/>
    <col min="3767" max="3767" width="5.5703125" style="105" customWidth="1"/>
    <col min="3768" max="3768" width="8.5703125" style="105" customWidth="1"/>
    <col min="3769" max="3769" width="3.5703125" style="105" customWidth="1"/>
    <col min="3770" max="3770" width="7.28515625" style="105" customWidth="1"/>
    <col min="3771" max="3771" width="3.5703125" style="105" customWidth="1"/>
    <col min="3772" max="3772" width="7.28515625" style="105" customWidth="1"/>
    <col min="3773" max="3773" width="3.5703125" style="105" customWidth="1"/>
    <col min="3774" max="3774" width="7.42578125" style="105" customWidth="1"/>
    <col min="3775" max="3775" width="3.5703125" style="105" customWidth="1"/>
    <col min="3776" max="3776" width="7.28515625" style="105" customWidth="1"/>
    <col min="3777" max="3777" width="5.5703125" style="105" customWidth="1"/>
    <col min="3778" max="3778" width="8.5703125" style="105" customWidth="1"/>
    <col min="3779" max="3781" width="6.5703125" style="105" customWidth="1"/>
    <col min="3782" max="3782" width="9.5703125" style="105" customWidth="1"/>
    <col min="3783" max="3784" width="6.5703125" style="105" customWidth="1"/>
    <col min="3785" max="3785" width="8.28515625" style="105" customWidth="1"/>
    <col min="3786" max="3796" width="2.5703125" style="105" customWidth="1"/>
    <col min="3797" max="3798" width="9.140625" style="105"/>
    <col min="3799" max="3802" width="5.5703125" style="105" customWidth="1"/>
    <col min="3803" max="4010" width="9.140625" style="105"/>
    <col min="4011" max="4011" width="3.5703125" style="105" customWidth="1"/>
    <col min="4012" max="4015" width="2.5703125" style="105" customWidth="1"/>
    <col min="4016" max="4016" width="25.5703125" style="105" customWidth="1"/>
    <col min="4017" max="4017" width="30.5703125" style="105" customWidth="1"/>
    <col min="4018" max="4018" width="6.5703125" style="105" customWidth="1"/>
    <col min="4019" max="4019" width="5.5703125" style="105" customWidth="1"/>
    <col min="4020" max="4020" width="9.5703125" style="105" customWidth="1"/>
    <col min="4021" max="4021" width="5.5703125" style="105" customWidth="1"/>
    <col min="4022" max="4022" width="8.5703125" style="105" customWidth="1"/>
    <col min="4023" max="4023" width="5.5703125" style="105" customWidth="1"/>
    <col min="4024" max="4024" width="8.5703125" style="105" customWidth="1"/>
    <col min="4025" max="4025" width="3.5703125" style="105" customWidth="1"/>
    <col min="4026" max="4026" width="7.28515625" style="105" customWidth="1"/>
    <col min="4027" max="4027" width="3.5703125" style="105" customWidth="1"/>
    <col min="4028" max="4028" width="7.28515625" style="105" customWidth="1"/>
    <col min="4029" max="4029" width="3.5703125" style="105" customWidth="1"/>
    <col min="4030" max="4030" width="7.42578125" style="105" customWidth="1"/>
    <col min="4031" max="4031" width="3.5703125" style="105" customWidth="1"/>
    <col min="4032" max="4032" width="7.28515625" style="105" customWidth="1"/>
    <col min="4033" max="4033" width="5.5703125" style="105" customWidth="1"/>
    <col min="4034" max="4034" width="8.5703125" style="105" customWidth="1"/>
    <col min="4035" max="4037" width="6.5703125" style="105" customWidth="1"/>
    <col min="4038" max="4038" width="9.5703125" style="105" customWidth="1"/>
    <col min="4039" max="4040" width="6.5703125" style="105" customWidth="1"/>
    <col min="4041" max="4041" width="8.28515625" style="105" customWidth="1"/>
    <col min="4042" max="4052" width="2.5703125" style="105" customWidth="1"/>
    <col min="4053" max="4054" width="9.140625" style="105"/>
    <col min="4055" max="4058" width="5.5703125" style="105" customWidth="1"/>
    <col min="4059" max="4266" width="9.140625" style="105"/>
    <col min="4267" max="4267" width="3.5703125" style="105" customWidth="1"/>
    <col min="4268" max="4271" width="2.5703125" style="105" customWidth="1"/>
    <col min="4272" max="4272" width="25.5703125" style="105" customWidth="1"/>
    <col min="4273" max="4273" width="30.5703125" style="105" customWidth="1"/>
    <col min="4274" max="4274" width="6.5703125" style="105" customWidth="1"/>
    <col min="4275" max="4275" width="5.5703125" style="105" customWidth="1"/>
    <col min="4276" max="4276" width="9.5703125" style="105" customWidth="1"/>
    <col min="4277" max="4277" width="5.5703125" style="105" customWidth="1"/>
    <col min="4278" max="4278" width="8.5703125" style="105" customWidth="1"/>
    <col min="4279" max="4279" width="5.5703125" style="105" customWidth="1"/>
    <col min="4280" max="4280" width="8.5703125" style="105" customWidth="1"/>
    <col min="4281" max="4281" width="3.5703125" style="105" customWidth="1"/>
    <col min="4282" max="4282" width="7.28515625" style="105" customWidth="1"/>
    <col min="4283" max="4283" width="3.5703125" style="105" customWidth="1"/>
    <col min="4284" max="4284" width="7.28515625" style="105" customWidth="1"/>
    <col min="4285" max="4285" width="3.5703125" style="105" customWidth="1"/>
    <col min="4286" max="4286" width="7.42578125" style="105" customWidth="1"/>
    <col min="4287" max="4287" width="3.5703125" style="105" customWidth="1"/>
    <col min="4288" max="4288" width="7.28515625" style="105" customWidth="1"/>
    <col min="4289" max="4289" width="5.5703125" style="105" customWidth="1"/>
    <col min="4290" max="4290" width="8.5703125" style="105" customWidth="1"/>
    <col min="4291" max="4293" width="6.5703125" style="105" customWidth="1"/>
    <col min="4294" max="4294" width="9.5703125" style="105" customWidth="1"/>
    <col min="4295" max="4296" width="6.5703125" style="105" customWidth="1"/>
    <col min="4297" max="4297" width="8.28515625" style="105" customWidth="1"/>
    <col min="4298" max="4308" width="2.5703125" style="105" customWidth="1"/>
    <col min="4309" max="4310" width="9.140625" style="105"/>
    <col min="4311" max="4314" width="5.5703125" style="105" customWidth="1"/>
    <col min="4315" max="4522" width="9.140625" style="105"/>
    <col min="4523" max="4523" width="3.5703125" style="105" customWidth="1"/>
    <col min="4524" max="4527" width="2.5703125" style="105" customWidth="1"/>
    <col min="4528" max="4528" width="25.5703125" style="105" customWidth="1"/>
    <col min="4529" max="4529" width="30.5703125" style="105" customWidth="1"/>
    <col min="4530" max="4530" width="6.5703125" style="105" customWidth="1"/>
    <col min="4531" max="4531" width="5.5703125" style="105" customWidth="1"/>
    <col min="4532" max="4532" width="9.5703125" style="105" customWidth="1"/>
    <col min="4533" max="4533" width="5.5703125" style="105" customWidth="1"/>
    <col min="4534" max="4534" width="8.5703125" style="105" customWidth="1"/>
    <col min="4535" max="4535" width="5.5703125" style="105" customWidth="1"/>
    <col min="4536" max="4536" width="8.5703125" style="105" customWidth="1"/>
    <col min="4537" max="4537" width="3.5703125" style="105" customWidth="1"/>
    <col min="4538" max="4538" width="7.28515625" style="105" customWidth="1"/>
    <col min="4539" max="4539" width="3.5703125" style="105" customWidth="1"/>
    <col min="4540" max="4540" width="7.28515625" style="105" customWidth="1"/>
    <col min="4541" max="4541" width="3.5703125" style="105" customWidth="1"/>
    <col min="4542" max="4542" width="7.42578125" style="105" customWidth="1"/>
    <col min="4543" max="4543" width="3.5703125" style="105" customWidth="1"/>
    <col min="4544" max="4544" width="7.28515625" style="105" customWidth="1"/>
    <col min="4545" max="4545" width="5.5703125" style="105" customWidth="1"/>
    <col min="4546" max="4546" width="8.5703125" style="105" customWidth="1"/>
    <col min="4547" max="4549" width="6.5703125" style="105" customWidth="1"/>
    <col min="4550" max="4550" width="9.5703125" style="105" customWidth="1"/>
    <col min="4551" max="4552" width="6.5703125" style="105" customWidth="1"/>
    <col min="4553" max="4553" width="8.28515625" style="105" customWidth="1"/>
    <col min="4554" max="4564" width="2.5703125" style="105" customWidth="1"/>
    <col min="4565" max="4566" width="9.140625" style="105"/>
    <col min="4567" max="4570" width="5.5703125" style="105" customWidth="1"/>
    <col min="4571" max="4778" width="9.140625" style="105"/>
    <col min="4779" max="4779" width="3.5703125" style="105" customWidth="1"/>
    <col min="4780" max="4783" width="2.5703125" style="105" customWidth="1"/>
    <col min="4784" max="4784" width="25.5703125" style="105" customWidth="1"/>
    <col min="4785" max="4785" width="30.5703125" style="105" customWidth="1"/>
    <col min="4786" max="4786" width="6.5703125" style="105" customWidth="1"/>
    <col min="4787" max="4787" width="5.5703125" style="105" customWidth="1"/>
    <col min="4788" max="4788" width="9.5703125" style="105" customWidth="1"/>
    <col min="4789" max="4789" width="5.5703125" style="105" customWidth="1"/>
    <col min="4790" max="4790" width="8.5703125" style="105" customWidth="1"/>
    <col min="4791" max="4791" width="5.5703125" style="105" customWidth="1"/>
    <col min="4792" max="4792" width="8.5703125" style="105" customWidth="1"/>
    <col min="4793" max="4793" width="3.5703125" style="105" customWidth="1"/>
    <col min="4794" max="4794" width="7.28515625" style="105" customWidth="1"/>
    <col min="4795" max="4795" width="3.5703125" style="105" customWidth="1"/>
    <col min="4796" max="4796" width="7.28515625" style="105" customWidth="1"/>
    <col min="4797" max="4797" width="3.5703125" style="105" customWidth="1"/>
    <col min="4798" max="4798" width="7.42578125" style="105" customWidth="1"/>
    <col min="4799" max="4799" width="3.5703125" style="105" customWidth="1"/>
    <col min="4800" max="4800" width="7.28515625" style="105" customWidth="1"/>
    <col min="4801" max="4801" width="5.5703125" style="105" customWidth="1"/>
    <col min="4802" max="4802" width="8.5703125" style="105" customWidth="1"/>
    <col min="4803" max="4805" width="6.5703125" style="105" customWidth="1"/>
    <col min="4806" max="4806" width="9.5703125" style="105" customWidth="1"/>
    <col min="4807" max="4808" width="6.5703125" style="105" customWidth="1"/>
    <col min="4809" max="4809" width="8.28515625" style="105" customWidth="1"/>
    <col min="4810" max="4820" width="2.5703125" style="105" customWidth="1"/>
    <col min="4821" max="4822" width="9.140625" style="105"/>
    <col min="4823" max="4826" width="5.5703125" style="105" customWidth="1"/>
    <col min="4827" max="5034" width="9.140625" style="105"/>
    <col min="5035" max="5035" width="3.5703125" style="105" customWidth="1"/>
    <col min="5036" max="5039" width="2.5703125" style="105" customWidth="1"/>
    <col min="5040" max="5040" width="25.5703125" style="105" customWidth="1"/>
    <col min="5041" max="5041" width="30.5703125" style="105" customWidth="1"/>
    <col min="5042" max="5042" width="6.5703125" style="105" customWidth="1"/>
    <col min="5043" max="5043" width="5.5703125" style="105" customWidth="1"/>
    <col min="5044" max="5044" width="9.5703125" style="105" customWidth="1"/>
    <col min="5045" max="5045" width="5.5703125" style="105" customWidth="1"/>
    <col min="5046" max="5046" width="8.5703125" style="105" customWidth="1"/>
    <col min="5047" max="5047" width="5.5703125" style="105" customWidth="1"/>
    <col min="5048" max="5048" width="8.5703125" style="105" customWidth="1"/>
    <col min="5049" max="5049" width="3.5703125" style="105" customWidth="1"/>
    <col min="5050" max="5050" width="7.28515625" style="105" customWidth="1"/>
    <col min="5051" max="5051" width="3.5703125" style="105" customWidth="1"/>
    <col min="5052" max="5052" width="7.28515625" style="105" customWidth="1"/>
    <col min="5053" max="5053" width="3.5703125" style="105" customWidth="1"/>
    <col min="5054" max="5054" width="7.42578125" style="105" customWidth="1"/>
    <col min="5055" max="5055" width="3.5703125" style="105" customWidth="1"/>
    <col min="5056" max="5056" width="7.28515625" style="105" customWidth="1"/>
    <col min="5057" max="5057" width="5.5703125" style="105" customWidth="1"/>
    <col min="5058" max="5058" width="8.5703125" style="105" customWidth="1"/>
    <col min="5059" max="5061" width="6.5703125" style="105" customWidth="1"/>
    <col min="5062" max="5062" width="9.5703125" style="105" customWidth="1"/>
    <col min="5063" max="5064" width="6.5703125" style="105" customWidth="1"/>
    <col min="5065" max="5065" width="8.28515625" style="105" customWidth="1"/>
    <col min="5066" max="5076" width="2.5703125" style="105" customWidth="1"/>
    <col min="5077" max="5078" width="9.140625" style="105"/>
    <col min="5079" max="5082" width="5.5703125" style="105" customWidth="1"/>
    <col min="5083" max="5290" width="9.140625" style="105"/>
    <col min="5291" max="5291" width="3.5703125" style="105" customWidth="1"/>
    <col min="5292" max="5295" width="2.5703125" style="105" customWidth="1"/>
    <col min="5296" max="5296" width="25.5703125" style="105" customWidth="1"/>
    <col min="5297" max="5297" width="30.5703125" style="105" customWidth="1"/>
    <col min="5298" max="5298" width="6.5703125" style="105" customWidth="1"/>
    <col min="5299" max="5299" width="5.5703125" style="105" customWidth="1"/>
    <col min="5300" max="5300" width="9.5703125" style="105" customWidth="1"/>
    <col min="5301" max="5301" width="5.5703125" style="105" customWidth="1"/>
    <col min="5302" max="5302" width="8.5703125" style="105" customWidth="1"/>
    <col min="5303" max="5303" width="5.5703125" style="105" customWidth="1"/>
    <col min="5304" max="5304" width="8.5703125" style="105" customWidth="1"/>
    <col min="5305" max="5305" width="3.5703125" style="105" customWidth="1"/>
    <col min="5306" max="5306" width="7.28515625" style="105" customWidth="1"/>
    <col min="5307" max="5307" width="3.5703125" style="105" customWidth="1"/>
    <col min="5308" max="5308" width="7.28515625" style="105" customWidth="1"/>
    <col min="5309" max="5309" width="3.5703125" style="105" customWidth="1"/>
    <col min="5310" max="5310" width="7.42578125" style="105" customWidth="1"/>
    <col min="5311" max="5311" width="3.5703125" style="105" customWidth="1"/>
    <col min="5312" max="5312" width="7.28515625" style="105" customWidth="1"/>
    <col min="5313" max="5313" width="5.5703125" style="105" customWidth="1"/>
    <col min="5314" max="5314" width="8.5703125" style="105" customWidth="1"/>
    <col min="5315" max="5317" width="6.5703125" style="105" customWidth="1"/>
    <col min="5318" max="5318" width="9.5703125" style="105" customWidth="1"/>
    <col min="5319" max="5320" width="6.5703125" style="105" customWidth="1"/>
    <col min="5321" max="5321" width="8.28515625" style="105" customWidth="1"/>
    <col min="5322" max="5332" width="2.5703125" style="105" customWidth="1"/>
    <col min="5333" max="5334" width="9.140625" style="105"/>
    <col min="5335" max="5338" width="5.5703125" style="105" customWidth="1"/>
    <col min="5339" max="5546" width="9.140625" style="105"/>
    <col min="5547" max="5547" width="3.5703125" style="105" customWidth="1"/>
    <col min="5548" max="5551" width="2.5703125" style="105" customWidth="1"/>
    <col min="5552" max="5552" width="25.5703125" style="105" customWidth="1"/>
    <col min="5553" max="5553" width="30.5703125" style="105" customWidth="1"/>
    <col min="5554" max="5554" width="6.5703125" style="105" customWidth="1"/>
    <col min="5555" max="5555" width="5.5703125" style="105" customWidth="1"/>
    <col min="5556" max="5556" width="9.5703125" style="105" customWidth="1"/>
    <col min="5557" max="5557" width="5.5703125" style="105" customWidth="1"/>
    <col min="5558" max="5558" width="8.5703125" style="105" customWidth="1"/>
    <col min="5559" max="5559" width="5.5703125" style="105" customWidth="1"/>
    <col min="5560" max="5560" width="8.5703125" style="105" customWidth="1"/>
    <col min="5561" max="5561" width="3.5703125" style="105" customWidth="1"/>
    <col min="5562" max="5562" width="7.28515625" style="105" customWidth="1"/>
    <col min="5563" max="5563" width="3.5703125" style="105" customWidth="1"/>
    <col min="5564" max="5564" width="7.28515625" style="105" customWidth="1"/>
    <col min="5565" max="5565" width="3.5703125" style="105" customWidth="1"/>
    <col min="5566" max="5566" width="7.42578125" style="105" customWidth="1"/>
    <col min="5567" max="5567" width="3.5703125" style="105" customWidth="1"/>
    <col min="5568" max="5568" width="7.28515625" style="105" customWidth="1"/>
    <col min="5569" max="5569" width="5.5703125" style="105" customWidth="1"/>
    <col min="5570" max="5570" width="8.5703125" style="105" customWidth="1"/>
    <col min="5571" max="5573" width="6.5703125" style="105" customWidth="1"/>
    <col min="5574" max="5574" width="9.5703125" style="105" customWidth="1"/>
    <col min="5575" max="5576" width="6.5703125" style="105" customWidth="1"/>
    <col min="5577" max="5577" width="8.28515625" style="105" customWidth="1"/>
    <col min="5578" max="5588" width="2.5703125" style="105" customWidth="1"/>
    <col min="5589" max="5590" width="9.140625" style="105"/>
    <col min="5591" max="5594" width="5.5703125" style="105" customWidth="1"/>
    <col min="5595" max="5802" width="9.140625" style="105"/>
    <col min="5803" max="5803" width="3.5703125" style="105" customWidth="1"/>
    <col min="5804" max="5807" width="2.5703125" style="105" customWidth="1"/>
    <col min="5808" max="5808" width="25.5703125" style="105" customWidth="1"/>
    <col min="5809" max="5809" width="30.5703125" style="105" customWidth="1"/>
    <col min="5810" max="5810" width="6.5703125" style="105" customWidth="1"/>
    <col min="5811" max="5811" width="5.5703125" style="105" customWidth="1"/>
    <col min="5812" max="5812" width="9.5703125" style="105" customWidth="1"/>
    <col min="5813" max="5813" width="5.5703125" style="105" customWidth="1"/>
    <col min="5814" max="5814" width="8.5703125" style="105" customWidth="1"/>
    <col min="5815" max="5815" width="5.5703125" style="105" customWidth="1"/>
    <col min="5816" max="5816" width="8.5703125" style="105" customWidth="1"/>
    <col min="5817" max="5817" width="3.5703125" style="105" customWidth="1"/>
    <col min="5818" max="5818" width="7.28515625" style="105" customWidth="1"/>
    <col min="5819" max="5819" width="3.5703125" style="105" customWidth="1"/>
    <col min="5820" max="5820" width="7.28515625" style="105" customWidth="1"/>
    <col min="5821" max="5821" width="3.5703125" style="105" customWidth="1"/>
    <col min="5822" max="5822" width="7.42578125" style="105" customWidth="1"/>
    <col min="5823" max="5823" width="3.5703125" style="105" customWidth="1"/>
    <col min="5824" max="5824" width="7.28515625" style="105" customWidth="1"/>
    <col min="5825" max="5825" width="5.5703125" style="105" customWidth="1"/>
    <col min="5826" max="5826" width="8.5703125" style="105" customWidth="1"/>
    <col min="5827" max="5829" width="6.5703125" style="105" customWidth="1"/>
    <col min="5830" max="5830" width="9.5703125" style="105" customWidth="1"/>
    <col min="5831" max="5832" width="6.5703125" style="105" customWidth="1"/>
    <col min="5833" max="5833" width="8.28515625" style="105" customWidth="1"/>
    <col min="5834" max="5844" width="2.5703125" style="105" customWidth="1"/>
    <col min="5845" max="5846" width="9.140625" style="105"/>
    <col min="5847" max="5850" width="5.5703125" style="105" customWidth="1"/>
    <col min="5851" max="6058" width="9.140625" style="105"/>
    <col min="6059" max="6059" width="3.5703125" style="105" customWidth="1"/>
    <col min="6060" max="6063" width="2.5703125" style="105" customWidth="1"/>
    <col min="6064" max="6064" width="25.5703125" style="105" customWidth="1"/>
    <col min="6065" max="6065" width="30.5703125" style="105" customWidth="1"/>
    <col min="6066" max="6066" width="6.5703125" style="105" customWidth="1"/>
    <col min="6067" max="6067" width="5.5703125" style="105" customWidth="1"/>
    <col min="6068" max="6068" width="9.5703125" style="105" customWidth="1"/>
    <col min="6069" max="6069" width="5.5703125" style="105" customWidth="1"/>
    <col min="6070" max="6070" width="8.5703125" style="105" customWidth="1"/>
    <col min="6071" max="6071" width="5.5703125" style="105" customWidth="1"/>
    <col min="6072" max="6072" width="8.5703125" style="105" customWidth="1"/>
    <col min="6073" max="6073" width="3.5703125" style="105" customWidth="1"/>
    <col min="6074" max="6074" width="7.28515625" style="105" customWidth="1"/>
    <col min="6075" max="6075" width="3.5703125" style="105" customWidth="1"/>
    <col min="6076" max="6076" width="7.28515625" style="105" customWidth="1"/>
    <col min="6077" max="6077" width="3.5703125" style="105" customWidth="1"/>
    <col min="6078" max="6078" width="7.42578125" style="105" customWidth="1"/>
    <col min="6079" max="6079" width="3.5703125" style="105" customWidth="1"/>
    <col min="6080" max="6080" width="7.28515625" style="105" customWidth="1"/>
    <col min="6081" max="6081" width="5.5703125" style="105" customWidth="1"/>
    <col min="6082" max="6082" width="8.5703125" style="105" customWidth="1"/>
    <col min="6083" max="6085" width="6.5703125" style="105" customWidth="1"/>
    <col min="6086" max="6086" width="9.5703125" style="105" customWidth="1"/>
    <col min="6087" max="6088" width="6.5703125" style="105" customWidth="1"/>
    <col min="6089" max="6089" width="8.28515625" style="105" customWidth="1"/>
    <col min="6090" max="6100" width="2.5703125" style="105" customWidth="1"/>
    <col min="6101" max="6102" width="9.140625" style="105"/>
    <col min="6103" max="6106" width="5.5703125" style="105" customWidth="1"/>
    <col min="6107" max="6314" width="9.140625" style="105"/>
    <col min="6315" max="6315" width="3.5703125" style="105" customWidth="1"/>
    <col min="6316" max="6319" width="2.5703125" style="105" customWidth="1"/>
    <col min="6320" max="6320" width="25.5703125" style="105" customWidth="1"/>
    <col min="6321" max="6321" width="30.5703125" style="105" customWidth="1"/>
    <col min="6322" max="6322" width="6.5703125" style="105" customWidth="1"/>
    <col min="6323" max="6323" width="5.5703125" style="105" customWidth="1"/>
    <col min="6324" max="6324" width="9.5703125" style="105" customWidth="1"/>
    <col min="6325" max="6325" width="5.5703125" style="105" customWidth="1"/>
    <col min="6326" max="6326" width="8.5703125" style="105" customWidth="1"/>
    <col min="6327" max="6327" width="5.5703125" style="105" customWidth="1"/>
    <col min="6328" max="6328" width="8.5703125" style="105" customWidth="1"/>
    <col min="6329" max="6329" width="3.5703125" style="105" customWidth="1"/>
    <col min="6330" max="6330" width="7.28515625" style="105" customWidth="1"/>
    <col min="6331" max="6331" width="3.5703125" style="105" customWidth="1"/>
    <col min="6332" max="6332" width="7.28515625" style="105" customWidth="1"/>
    <col min="6333" max="6333" width="3.5703125" style="105" customWidth="1"/>
    <col min="6334" max="6334" width="7.42578125" style="105" customWidth="1"/>
    <col min="6335" max="6335" width="3.5703125" style="105" customWidth="1"/>
    <col min="6336" max="6336" width="7.28515625" style="105" customWidth="1"/>
    <col min="6337" max="6337" width="5.5703125" style="105" customWidth="1"/>
    <col min="6338" max="6338" width="8.5703125" style="105" customWidth="1"/>
    <col min="6339" max="6341" width="6.5703125" style="105" customWidth="1"/>
    <col min="6342" max="6342" width="9.5703125" style="105" customWidth="1"/>
    <col min="6343" max="6344" width="6.5703125" style="105" customWidth="1"/>
    <col min="6345" max="6345" width="8.28515625" style="105" customWidth="1"/>
    <col min="6346" max="6356" width="2.5703125" style="105" customWidth="1"/>
    <col min="6357" max="6358" width="9.140625" style="105"/>
    <col min="6359" max="6362" width="5.5703125" style="105" customWidth="1"/>
    <col min="6363" max="6570" width="9.140625" style="105"/>
    <col min="6571" max="6571" width="3.5703125" style="105" customWidth="1"/>
    <col min="6572" max="6575" width="2.5703125" style="105" customWidth="1"/>
    <col min="6576" max="6576" width="25.5703125" style="105" customWidth="1"/>
    <col min="6577" max="6577" width="30.5703125" style="105" customWidth="1"/>
    <col min="6578" max="6578" width="6.5703125" style="105" customWidth="1"/>
    <col min="6579" max="6579" width="5.5703125" style="105" customWidth="1"/>
    <col min="6580" max="6580" width="9.5703125" style="105" customWidth="1"/>
    <col min="6581" max="6581" width="5.5703125" style="105" customWidth="1"/>
    <col min="6582" max="6582" width="8.5703125" style="105" customWidth="1"/>
    <col min="6583" max="6583" width="5.5703125" style="105" customWidth="1"/>
    <col min="6584" max="6584" width="8.5703125" style="105" customWidth="1"/>
    <col min="6585" max="6585" width="3.5703125" style="105" customWidth="1"/>
    <col min="6586" max="6586" width="7.28515625" style="105" customWidth="1"/>
    <col min="6587" max="6587" width="3.5703125" style="105" customWidth="1"/>
    <col min="6588" max="6588" width="7.28515625" style="105" customWidth="1"/>
    <col min="6589" max="6589" width="3.5703125" style="105" customWidth="1"/>
    <col min="6590" max="6590" width="7.42578125" style="105" customWidth="1"/>
    <col min="6591" max="6591" width="3.5703125" style="105" customWidth="1"/>
    <col min="6592" max="6592" width="7.28515625" style="105" customWidth="1"/>
    <col min="6593" max="6593" width="5.5703125" style="105" customWidth="1"/>
    <col min="6594" max="6594" width="8.5703125" style="105" customWidth="1"/>
    <col min="6595" max="6597" width="6.5703125" style="105" customWidth="1"/>
    <col min="6598" max="6598" width="9.5703125" style="105" customWidth="1"/>
    <col min="6599" max="6600" width="6.5703125" style="105" customWidth="1"/>
    <col min="6601" max="6601" width="8.28515625" style="105" customWidth="1"/>
    <col min="6602" max="6612" width="2.5703125" style="105" customWidth="1"/>
    <col min="6613" max="6614" width="9.140625" style="105"/>
    <col min="6615" max="6618" width="5.5703125" style="105" customWidth="1"/>
    <col min="6619" max="6826" width="9.140625" style="105"/>
    <col min="6827" max="6827" width="3.5703125" style="105" customWidth="1"/>
    <col min="6828" max="6831" width="2.5703125" style="105" customWidth="1"/>
    <col min="6832" max="6832" width="25.5703125" style="105" customWidth="1"/>
    <col min="6833" max="6833" width="30.5703125" style="105" customWidth="1"/>
    <col min="6834" max="6834" width="6.5703125" style="105" customWidth="1"/>
    <col min="6835" max="6835" width="5.5703125" style="105" customWidth="1"/>
    <col min="6836" max="6836" width="9.5703125" style="105" customWidth="1"/>
    <col min="6837" max="6837" width="5.5703125" style="105" customWidth="1"/>
    <col min="6838" max="6838" width="8.5703125" style="105" customWidth="1"/>
    <col min="6839" max="6839" width="5.5703125" style="105" customWidth="1"/>
    <col min="6840" max="6840" width="8.5703125" style="105" customWidth="1"/>
    <col min="6841" max="6841" width="3.5703125" style="105" customWidth="1"/>
    <col min="6842" max="6842" width="7.28515625" style="105" customWidth="1"/>
    <col min="6843" max="6843" width="3.5703125" style="105" customWidth="1"/>
    <col min="6844" max="6844" width="7.28515625" style="105" customWidth="1"/>
    <col min="6845" max="6845" width="3.5703125" style="105" customWidth="1"/>
    <col min="6846" max="6846" width="7.42578125" style="105" customWidth="1"/>
    <col min="6847" max="6847" width="3.5703125" style="105" customWidth="1"/>
    <col min="6848" max="6848" width="7.28515625" style="105" customWidth="1"/>
    <col min="6849" max="6849" width="5.5703125" style="105" customWidth="1"/>
    <col min="6850" max="6850" width="8.5703125" style="105" customWidth="1"/>
    <col min="6851" max="6853" width="6.5703125" style="105" customWidth="1"/>
    <col min="6854" max="6854" width="9.5703125" style="105" customWidth="1"/>
    <col min="6855" max="6856" width="6.5703125" style="105" customWidth="1"/>
    <col min="6857" max="6857" width="8.28515625" style="105" customWidth="1"/>
    <col min="6858" max="6868" width="2.5703125" style="105" customWidth="1"/>
    <col min="6869" max="6870" width="9.140625" style="105"/>
    <col min="6871" max="6874" width="5.5703125" style="105" customWidth="1"/>
    <col min="6875" max="7082" width="9.140625" style="105"/>
    <col min="7083" max="7083" width="3.5703125" style="105" customWidth="1"/>
    <col min="7084" max="7087" width="2.5703125" style="105" customWidth="1"/>
    <col min="7088" max="7088" width="25.5703125" style="105" customWidth="1"/>
    <col min="7089" max="7089" width="30.5703125" style="105" customWidth="1"/>
    <col min="7090" max="7090" width="6.5703125" style="105" customWidth="1"/>
    <col min="7091" max="7091" width="5.5703125" style="105" customWidth="1"/>
    <col min="7092" max="7092" width="9.5703125" style="105" customWidth="1"/>
    <col min="7093" max="7093" width="5.5703125" style="105" customWidth="1"/>
    <col min="7094" max="7094" width="8.5703125" style="105" customWidth="1"/>
    <col min="7095" max="7095" width="5.5703125" style="105" customWidth="1"/>
    <col min="7096" max="7096" width="8.5703125" style="105" customWidth="1"/>
    <col min="7097" max="7097" width="3.5703125" style="105" customWidth="1"/>
    <col min="7098" max="7098" width="7.28515625" style="105" customWidth="1"/>
    <col min="7099" max="7099" width="3.5703125" style="105" customWidth="1"/>
    <col min="7100" max="7100" width="7.28515625" style="105" customWidth="1"/>
    <col min="7101" max="7101" width="3.5703125" style="105" customWidth="1"/>
    <col min="7102" max="7102" width="7.42578125" style="105" customWidth="1"/>
    <col min="7103" max="7103" width="3.5703125" style="105" customWidth="1"/>
    <col min="7104" max="7104" width="7.28515625" style="105" customWidth="1"/>
    <col min="7105" max="7105" width="5.5703125" style="105" customWidth="1"/>
    <col min="7106" max="7106" width="8.5703125" style="105" customWidth="1"/>
    <col min="7107" max="7109" width="6.5703125" style="105" customWidth="1"/>
    <col min="7110" max="7110" width="9.5703125" style="105" customWidth="1"/>
    <col min="7111" max="7112" width="6.5703125" style="105" customWidth="1"/>
    <col min="7113" max="7113" width="8.28515625" style="105" customWidth="1"/>
    <col min="7114" max="7124" width="2.5703125" style="105" customWidth="1"/>
    <col min="7125" max="7126" width="9.140625" style="105"/>
    <col min="7127" max="7130" width="5.5703125" style="105" customWidth="1"/>
    <col min="7131" max="7338" width="9.140625" style="105"/>
    <col min="7339" max="7339" width="3.5703125" style="105" customWidth="1"/>
    <col min="7340" max="7343" width="2.5703125" style="105" customWidth="1"/>
    <col min="7344" max="7344" width="25.5703125" style="105" customWidth="1"/>
    <col min="7345" max="7345" width="30.5703125" style="105" customWidth="1"/>
    <col min="7346" max="7346" width="6.5703125" style="105" customWidth="1"/>
    <col min="7347" max="7347" width="5.5703125" style="105" customWidth="1"/>
    <col min="7348" max="7348" width="9.5703125" style="105" customWidth="1"/>
    <col min="7349" max="7349" width="5.5703125" style="105" customWidth="1"/>
    <col min="7350" max="7350" width="8.5703125" style="105" customWidth="1"/>
    <col min="7351" max="7351" width="5.5703125" style="105" customWidth="1"/>
    <col min="7352" max="7352" width="8.5703125" style="105" customWidth="1"/>
    <col min="7353" max="7353" width="3.5703125" style="105" customWidth="1"/>
    <col min="7354" max="7354" width="7.28515625" style="105" customWidth="1"/>
    <col min="7355" max="7355" width="3.5703125" style="105" customWidth="1"/>
    <col min="7356" max="7356" width="7.28515625" style="105" customWidth="1"/>
    <col min="7357" max="7357" width="3.5703125" style="105" customWidth="1"/>
    <col min="7358" max="7358" width="7.42578125" style="105" customWidth="1"/>
    <col min="7359" max="7359" width="3.5703125" style="105" customWidth="1"/>
    <col min="7360" max="7360" width="7.28515625" style="105" customWidth="1"/>
    <col min="7361" max="7361" width="5.5703125" style="105" customWidth="1"/>
    <col min="7362" max="7362" width="8.5703125" style="105" customWidth="1"/>
    <col min="7363" max="7365" width="6.5703125" style="105" customWidth="1"/>
    <col min="7366" max="7366" width="9.5703125" style="105" customWidth="1"/>
    <col min="7367" max="7368" width="6.5703125" style="105" customWidth="1"/>
    <col min="7369" max="7369" width="8.28515625" style="105" customWidth="1"/>
    <col min="7370" max="7380" width="2.5703125" style="105" customWidth="1"/>
    <col min="7381" max="7382" width="9.140625" style="105"/>
    <col min="7383" max="7386" width="5.5703125" style="105" customWidth="1"/>
    <col min="7387" max="7594" width="9.140625" style="105"/>
    <col min="7595" max="7595" width="3.5703125" style="105" customWidth="1"/>
    <col min="7596" max="7599" width="2.5703125" style="105" customWidth="1"/>
    <col min="7600" max="7600" width="25.5703125" style="105" customWidth="1"/>
    <col min="7601" max="7601" width="30.5703125" style="105" customWidth="1"/>
    <col min="7602" max="7602" width="6.5703125" style="105" customWidth="1"/>
    <col min="7603" max="7603" width="5.5703125" style="105" customWidth="1"/>
    <col min="7604" max="7604" width="9.5703125" style="105" customWidth="1"/>
    <col min="7605" max="7605" width="5.5703125" style="105" customWidth="1"/>
    <col min="7606" max="7606" width="8.5703125" style="105" customWidth="1"/>
    <col min="7607" max="7607" width="5.5703125" style="105" customWidth="1"/>
    <col min="7608" max="7608" width="8.5703125" style="105" customWidth="1"/>
    <col min="7609" max="7609" width="3.5703125" style="105" customWidth="1"/>
    <col min="7610" max="7610" width="7.28515625" style="105" customWidth="1"/>
    <col min="7611" max="7611" width="3.5703125" style="105" customWidth="1"/>
    <col min="7612" max="7612" width="7.28515625" style="105" customWidth="1"/>
    <col min="7613" max="7613" width="3.5703125" style="105" customWidth="1"/>
    <col min="7614" max="7614" width="7.42578125" style="105" customWidth="1"/>
    <col min="7615" max="7615" width="3.5703125" style="105" customWidth="1"/>
    <col min="7616" max="7616" width="7.28515625" style="105" customWidth="1"/>
    <col min="7617" max="7617" width="5.5703125" style="105" customWidth="1"/>
    <col min="7618" max="7618" width="8.5703125" style="105" customWidth="1"/>
    <col min="7619" max="7621" width="6.5703125" style="105" customWidth="1"/>
    <col min="7622" max="7622" width="9.5703125" style="105" customWidth="1"/>
    <col min="7623" max="7624" width="6.5703125" style="105" customWidth="1"/>
    <col min="7625" max="7625" width="8.28515625" style="105" customWidth="1"/>
    <col min="7626" max="7636" width="2.5703125" style="105" customWidth="1"/>
    <col min="7637" max="7638" width="9.140625" style="105"/>
    <col min="7639" max="7642" width="5.5703125" style="105" customWidth="1"/>
    <col min="7643" max="7850" width="9.140625" style="105"/>
    <col min="7851" max="7851" width="3.5703125" style="105" customWidth="1"/>
    <col min="7852" max="7855" width="2.5703125" style="105" customWidth="1"/>
    <col min="7856" max="7856" width="25.5703125" style="105" customWidth="1"/>
    <col min="7857" max="7857" width="30.5703125" style="105" customWidth="1"/>
    <col min="7858" max="7858" width="6.5703125" style="105" customWidth="1"/>
    <col min="7859" max="7859" width="5.5703125" style="105" customWidth="1"/>
    <col min="7860" max="7860" width="9.5703125" style="105" customWidth="1"/>
    <col min="7861" max="7861" width="5.5703125" style="105" customWidth="1"/>
    <col min="7862" max="7862" width="8.5703125" style="105" customWidth="1"/>
    <col min="7863" max="7863" width="5.5703125" style="105" customWidth="1"/>
    <col min="7864" max="7864" width="8.5703125" style="105" customWidth="1"/>
    <col min="7865" max="7865" width="3.5703125" style="105" customWidth="1"/>
    <col min="7866" max="7866" width="7.28515625" style="105" customWidth="1"/>
    <col min="7867" max="7867" width="3.5703125" style="105" customWidth="1"/>
    <col min="7868" max="7868" width="7.28515625" style="105" customWidth="1"/>
    <col min="7869" max="7869" width="3.5703125" style="105" customWidth="1"/>
    <col min="7870" max="7870" width="7.42578125" style="105" customWidth="1"/>
    <col min="7871" max="7871" width="3.5703125" style="105" customWidth="1"/>
    <col min="7872" max="7872" width="7.28515625" style="105" customWidth="1"/>
    <col min="7873" max="7873" width="5.5703125" style="105" customWidth="1"/>
    <col min="7874" max="7874" width="8.5703125" style="105" customWidth="1"/>
    <col min="7875" max="7877" width="6.5703125" style="105" customWidth="1"/>
    <col min="7878" max="7878" width="9.5703125" style="105" customWidth="1"/>
    <col min="7879" max="7880" width="6.5703125" style="105" customWidth="1"/>
    <col min="7881" max="7881" width="8.28515625" style="105" customWidth="1"/>
    <col min="7882" max="7892" width="2.5703125" style="105" customWidth="1"/>
    <col min="7893" max="7894" width="9.140625" style="105"/>
    <col min="7895" max="7898" width="5.5703125" style="105" customWidth="1"/>
    <col min="7899" max="8106" width="9.140625" style="105"/>
    <col min="8107" max="8107" width="3.5703125" style="105" customWidth="1"/>
    <col min="8108" max="8111" width="2.5703125" style="105" customWidth="1"/>
    <col min="8112" max="8112" width="25.5703125" style="105" customWidth="1"/>
    <col min="8113" max="8113" width="30.5703125" style="105" customWidth="1"/>
    <col min="8114" max="8114" width="6.5703125" style="105" customWidth="1"/>
    <col min="8115" max="8115" width="5.5703125" style="105" customWidth="1"/>
    <col min="8116" max="8116" width="9.5703125" style="105" customWidth="1"/>
    <col min="8117" max="8117" width="5.5703125" style="105" customWidth="1"/>
    <col min="8118" max="8118" width="8.5703125" style="105" customWidth="1"/>
    <col min="8119" max="8119" width="5.5703125" style="105" customWidth="1"/>
    <col min="8120" max="8120" width="8.5703125" style="105" customWidth="1"/>
    <col min="8121" max="8121" width="3.5703125" style="105" customWidth="1"/>
    <col min="8122" max="8122" width="7.28515625" style="105" customWidth="1"/>
    <col min="8123" max="8123" width="3.5703125" style="105" customWidth="1"/>
    <col min="8124" max="8124" width="7.28515625" style="105" customWidth="1"/>
    <col min="8125" max="8125" width="3.5703125" style="105" customWidth="1"/>
    <col min="8126" max="8126" width="7.42578125" style="105" customWidth="1"/>
    <col min="8127" max="8127" width="3.5703125" style="105" customWidth="1"/>
    <col min="8128" max="8128" width="7.28515625" style="105" customWidth="1"/>
    <col min="8129" max="8129" width="5.5703125" style="105" customWidth="1"/>
    <col min="8130" max="8130" width="8.5703125" style="105" customWidth="1"/>
    <col min="8131" max="8133" width="6.5703125" style="105" customWidth="1"/>
    <col min="8134" max="8134" width="9.5703125" style="105" customWidth="1"/>
    <col min="8135" max="8136" width="6.5703125" style="105" customWidth="1"/>
    <col min="8137" max="8137" width="8.28515625" style="105" customWidth="1"/>
    <col min="8138" max="8148" width="2.5703125" style="105" customWidth="1"/>
    <col min="8149" max="8150" width="9.140625" style="105"/>
    <col min="8151" max="8154" width="5.5703125" style="105" customWidth="1"/>
    <col min="8155" max="8362" width="9.140625" style="105"/>
    <col min="8363" max="8363" width="3.5703125" style="105" customWidth="1"/>
    <col min="8364" max="8367" width="2.5703125" style="105" customWidth="1"/>
    <col min="8368" max="8368" width="25.5703125" style="105" customWidth="1"/>
    <col min="8369" max="8369" width="30.5703125" style="105" customWidth="1"/>
    <col min="8370" max="8370" width="6.5703125" style="105" customWidth="1"/>
    <col min="8371" max="8371" width="5.5703125" style="105" customWidth="1"/>
    <col min="8372" max="8372" width="9.5703125" style="105" customWidth="1"/>
    <col min="8373" max="8373" width="5.5703125" style="105" customWidth="1"/>
    <col min="8374" max="8374" width="8.5703125" style="105" customWidth="1"/>
    <col min="8375" max="8375" width="5.5703125" style="105" customWidth="1"/>
    <col min="8376" max="8376" width="8.5703125" style="105" customWidth="1"/>
    <col min="8377" max="8377" width="3.5703125" style="105" customWidth="1"/>
    <col min="8378" max="8378" width="7.28515625" style="105" customWidth="1"/>
    <col min="8379" max="8379" width="3.5703125" style="105" customWidth="1"/>
    <col min="8380" max="8380" width="7.28515625" style="105" customWidth="1"/>
    <col min="8381" max="8381" width="3.5703125" style="105" customWidth="1"/>
    <col min="8382" max="8382" width="7.42578125" style="105" customWidth="1"/>
    <col min="8383" max="8383" width="3.5703125" style="105" customWidth="1"/>
    <col min="8384" max="8384" width="7.28515625" style="105" customWidth="1"/>
    <col min="8385" max="8385" width="5.5703125" style="105" customWidth="1"/>
    <col min="8386" max="8386" width="8.5703125" style="105" customWidth="1"/>
    <col min="8387" max="8389" width="6.5703125" style="105" customWidth="1"/>
    <col min="8390" max="8390" width="9.5703125" style="105" customWidth="1"/>
    <col min="8391" max="8392" width="6.5703125" style="105" customWidth="1"/>
    <col min="8393" max="8393" width="8.28515625" style="105" customWidth="1"/>
    <col min="8394" max="8404" width="2.5703125" style="105" customWidth="1"/>
    <col min="8405" max="8406" width="9.140625" style="105"/>
    <col min="8407" max="8410" width="5.5703125" style="105" customWidth="1"/>
    <col min="8411" max="8618" width="9.140625" style="105"/>
    <col min="8619" max="8619" width="3.5703125" style="105" customWidth="1"/>
    <col min="8620" max="8623" width="2.5703125" style="105" customWidth="1"/>
    <col min="8624" max="8624" width="25.5703125" style="105" customWidth="1"/>
    <col min="8625" max="8625" width="30.5703125" style="105" customWidth="1"/>
    <col min="8626" max="8626" width="6.5703125" style="105" customWidth="1"/>
    <col min="8627" max="8627" width="5.5703125" style="105" customWidth="1"/>
    <col min="8628" max="8628" width="9.5703125" style="105" customWidth="1"/>
    <col min="8629" max="8629" width="5.5703125" style="105" customWidth="1"/>
    <col min="8630" max="8630" width="8.5703125" style="105" customWidth="1"/>
    <col min="8631" max="8631" width="5.5703125" style="105" customWidth="1"/>
    <col min="8632" max="8632" width="8.5703125" style="105" customWidth="1"/>
    <col min="8633" max="8633" width="3.5703125" style="105" customWidth="1"/>
    <col min="8634" max="8634" width="7.28515625" style="105" customWidth="1"/>
    <col min="8635" max="8635" width="3.5703125" style="105" customWidth="1"/>
    <col min="8636" max="8636" width="7.28515625" style="105" customWidth="1"/>
    <col min="8637" max="8637" width="3.5703125" style="105" customWidth="1"/>
    <col min="8638" max="8638" width="7.42578125" style="105" customWidth="1"/>
    <col min="8639" max="8639" width="3.5703125" style="105" customWidth="1"/>
    <col min="8640" max="8640" width="7.28515625" style="105" customWidth="1"/>
    <col min="8641" max="8641" width="5.5703125" style="105" customWidth="1"/>
    <col min="8642" max="8642" width="8.5703125" style="105" customWidth="1"/>
    <col min="8643" max="8645" width="6.5703125" style="105" customWidth="1"/>
    <col min="8646" max="8646" width="9.5703125" style="105" customWidth="1"/>
    <col min="8647" max="8648" width="6.5703125" style="105" customWidth="1"/>
    <col min="8649" max="8649" width="8.28515625" style="105" customWidth="1"/>
    <col min="8650" max="8660" width="2.5703125" style="105" customWidth="1"/>
    <col min="8661" max="8662" width="9.140625" style="105"/>
    <col min="8663" max="8666" width="5.5703125" style="105" customWidth="1"/>
    <col min="8667" max="8874" width="9.140625" style="105"/>
    <col min="8875" max="8875" width="3.5703125" style="105" customWidth="1"/>
    <col min="8876" max="8879" width="2.5703125" style="105" customWidth="1"/>
    <col min="8880" max="8880" width="25.5703125" style="105" customWidth="1"/>
    <col min="8881" max="8881" width="30.5703125" style="105" customWidth="1"/>
    <col min="8882" max="8882" width="6.5703125" style="105" customWidth="1"/>
    <col min="8883" max="8883" width="5.5703125" style="105" customWidth="1"/>
    <col min="8884" max="8884" width="9.5703125" style="105" customWidth="1"/>
    <col min="8885" max="8885" width="5.5703125" style="105" customWidth="1"/>
    <col min="8886" max="8886" width="8.5703125" style="105" customWidth="1"/>
    <col min="8887" max="8887" width="5.5703125" style="105" customWidth="1"/>
    <col min="8888" max="8888" width="8.5703125" style="105" customWidth="1"/>
    <col min="8889" max="8889" width="3.5703125" style="105" customWidth="1"/>
    <col min="8890" max="8890" width="7.28515625" style="105" customWidth="1"/>
    <col min="8891" max="8891" width="3.5703125" style="105" customWidth="1"/>
    <col min="8892" max="8892" width="7.28515625" style="105" customWidth="1"/>
    <col min="8893" max="8893" width="3.5703125" style="105" customWidth="1"/>
    <col min="8894" max="8894" width="7.42578125" style="105" customWidth="1"/>
    <col min="8895" max="8895" width="3.5703125" style="105" customWidth="1"/>
    <col min="8896" max="8896" width="7.28515625" style="105" customWidth="1"/>
    <col min="8897" max="8897" width="5.5703125" style="105" customWidth="1"/>
    <col min="8898" max="8898" width="8.5703125" style="105" customWidth="1"/>
    <col min="8899" max="8901" width="6.5703125" style="105" customWidth="1"/>
    <col min="8902" max="8902" width="9.5703125" style="105" customWidth="1"/>
    <col min="8903" max="8904" width="6.5703125" style="105" customWidth="1"/>
    <col min="8905" max="8905" width="8.28515625" style="105" customWidth="1"/>
    <col min="8906" max="8916" width="2.5703125" style="105" customWidth="1"/>
    <col min="8917" max="8918" width="9.140625" style="105"/>
    <col min="8919" max="8922" width="5.5703125" style="105" customWidth="1"/>
    <col min="8923" max="9130" width="9.140625" style="105"/>
    <col min="9131" max="9131" width="3.5703125" style="105" customWidth="1"/>
    <col min="9132" max="9135" width="2.5703125" style="105" customWidth="1"/>
    <col min="9136" max="9136" width="25.5703125" style="105" customWidth="1"/>
    <col min="9137" max="9137" width="30.5703125" style="105" customWidth="1"/>
    <col min="9138" max="9138" width="6.5703125" style="105" customWidth="1"/>
    <col min="9139" max="9139" width="5.5703125" style="105" customWidth="1"/>
    <col min="9140" max="9140" width="9.5703125" style="105" customWidth="1"/>
    <col min="9141" max="9141" width="5.5703125" style="105" customWidth="1"/>
    <col min="9142" max="9142" width="8.5703125" style="105" customWidth="1"/>
    <col min="9143" max="9143" width="5.5703125" style="105" customWidth="1"/>
    <col min="9144" max="9144" width="8.5703125" style="105" customWidth="1"/>
    <col min="9145" max="9145" width="3.5703125" style="105" customWidth="1"/>
    <col min="9146" max="9146" width="7.28515625" style="105" customWidth="1"/>
    <col min="9147" max="9147" width="3.5703125" style="105" customWidth="1"/>
    <col min="9148" max="9148" width="7.28515625" style="105" customWidth="1"/>
    <col min="9149" max="9149" width="3.5703125" style="105" customWidth="1"/>
    <col min="9150" max="9150" width="7.42578125" style="105" customWidth="1"/>
    <col min="9151" max="9151" width="3.5703125" style="105" customWidth="1"/>
    <col min="9152" max="9152" width="7.28515625" style="105" customWidth="1"/>
    <col min="9153" max="9153" width="5.5703125" style="105" customWidth="1"/>
    <col min="9154" max="9154" width="8.5703125" style="105" customWidth="1"/>
    <col min="9155" max="9157" width="6.5703125" style="105" customWidth="1"/>
    <col min="9158" max="9158" width="9.5703125" style="105" customWidth="1"/>
    <col min="9159" max="9160" width="6.5703125" style="105" customWidth="1"/>
    <col min="9161" max="9161" width="8.28515625" style="105" customWidth="1"/>
    <col min="9162" max="9172" width="2.5703125" style="105" customWidth="1"/>
    <col min="9173" max="9174" width="9.140625" style="105"/>
    <col min="9175" max="9178" width="5.5703125" style="105" customWidth="1"/>
    <col min="9179" max="9386" width="9.140625" style="105"/>
    <col min="9387" max="9387" width="3.5703125" style="105" customWidth="1"/>
    <col min="9388" max="9391" width="2.5703125" style="105" customWidth="1"/>
    <col min="9392" max="9392" width="25.5703125" style="105" customWidth="1"/>
    <col min="9393" max="9393" width="30.5703125" style="105" customWidth="1"/>
    <col min="9394" max="9394" width="6.5703125" style="105" customWidth="1"/>
    <col min="9395" max="9395" width="5.5703125" style="105" customWidth="1"/>
    <col min="9396" max="9396" width="9.5703125" style="105" customWidth="1"/>
    <col min="9397" max="9397" width="5.5703125" style="105" customWidth="1"/>
    <col min="9398" max="9398" width="8.5703125" style="105" customWidth="1"/>
    <col min="9399" max="9399" width="5.5703125" style="105" customWidth="1"/>
    <col min="9400" max="9400" width="8.5703125" style="105" customWidth="1"/>
    <col min="9401" max="9401" width="3.5703125" style="105" customWidth="1"/>
    <col min="9402" max="9402" width="7.28515625" style="105" customWidth="1"/>
    <col min="9403" max="9403" width="3.5703125" style="105" customWidth="1"/>
    <col min="9404" max="9404" width="7.28515625" style="105" customWidth="1"/>
    <col min="9405" max="9405" width="3.5703125" style="105" customWidth="1"/>
    <col min="9406" max="9406" width="7.42578125" style="105" customWidth="1"/>
    <col min="9407" max="9407" width="3.5703125" style="105" customWidth="1"/>
    <col min="9408" max="9408" width="7.28515625" style="105" customWidth="1"/>
    <col min="9409" max="9409" width="5.5703125" style="105" customWidth="1"/>
    <col min="9410" max="9410" width="8.5703125" style="105" customWidth="1"/>
    <col min="9411" max="9413" width="6.5703125" style="105" customWidth="1"/>
    <col min="9414" max="9414" width="9.5703125" style="105" customWidth="1"/>
    <col min="9415" max="9416" width="6.5703125" style="105" customWidth="1"/>
    <col min="9417" max="9417" width="8.28515625" style="105" customWidth="1"/>
    <col min="9418" max="9428" width="2.5703125" style="105" customWidth="1"/>
    <col min="9429" max="9430" width="9.140625" style="105"/>
    <col min="9431" max="9434" width="5.5703125" style="105" customWidth="1"/>
    <col min="9435" max="9642" width="9.140625" style="105"/>
    <col min="9643" max="9643" width="3.5703125" style="105" customWidth="1"/>
    <col min="9644" max="9647" width="2.5703125" style="105" customWidth="1"/>
    <col min="9648" max="9648" width="25.5703125" style="105" customWidth="1"/>
    <col min="9649" max="9649" width="30.5703125" style="105" customWidth="1"/>
    <col min="9650" max="9650" width="6.5703125" style="105" customWidth="1"/>
    <col min="9651" max="9651" width="5.5703125" style="105" customWidth="1"/>
    <col min="9652" max="9652" width="9.5703125" style="105" customWidth="1"/>
    <col min="9653" max="9653" width="5.5703125" style="105" customWidth="1"/>
    <col min="9654" max="9654" width="8.5703125" style="105" customWidth="1"/>
    <col min="9655" max="9655" width="5.5703125" style="105" customWidth="1"/>
    <col min="9656" max="9656" width="8.5703125" style="105" customWidth="1"/>
    <col min="9657" max="9657" width="3.5703125" style="105" customWidth="1"/>
    <col min="9658" max="9658" width="7.28515625" style="105" customWidth="1"/>
    <col min="9659" max="9659" width="3.5703125" style="105" customWidth="1"/>
    <col min="9660" max="9660" width="7.28515625" style="105" customWidth="1"/>
    <col min="9661" max="9661" width="3.5703125" style="105" customWidth="1"/>
    <col min="9662" max="9662" width="7.42578125" style="105" customWidth="1"/>
    <col min="9663" max="9663" width="3.5703125" style="105" customWidth="1"/>
    <col min="9664" max="9664" width="7.28515625" style="105" customWidth="1"/>
    <col min="9665" max="9665" width="5.5703125" style="105" customWidth="1"/>
    <col min="9666" max="9666" width="8.5703125" style="105" customWidth="1"/>
    <col min="9667" max="9669" width="6.5703125" style="105" customWidth="1"/>
    <col min="9670" max="9670" width="9.5703125" style="105" customWidth="1"/>
    <col min="9671" max="9672" width="6.5703125" style="105" customWidth="1"/>
    <col min="9673" max="9673" width="8.28515625" style="105" customWidth="1"/>
    <col min="9674" max="9684" width="2.5703125" style="105" customWidth="1"/>
    <col min="9685" max="9686" width="9.140625" style="105"/>
    <col min="9687" max="9690" width="5.5703125" style="105" customWidth="1"/>
    <col min="9691" max="9898" width="9.140625" style="105"/>
    <col min="9899" max="9899" width="3.5703125" style="105" customWidth="1"/>
    <col min="9900" max="9903" width="2.5703125" style="105" customWidth="1"/>
    <col min="9904" max="9904" width="25.5703125" style="105" customWidth="1"/>
    <col min="9905" max="9905" width="30.5703125" style="105" customWidth="1"/>
    <col min="9906" max="9906" width="6.5703125" style="105" customWidth="1"/>
    <col min="9907" max="9907" width="5.5703125" style="105" customWidth="1"/>
    <col min="9908" max="9908" width="9.5703125" style="105" customWidth="1"/>
    <col min="9909" max="9909" width="5.5703125" style="105" customWidth="1"/>
    <col min="9910" max="9910" width="8.5703125" style="105" customWidth="1"/>
    <col min="9911" max="9911" width="5.5703125" style="105" customWidth="1"/>
    <col min="9912" max="9912" width="8.5703125" style="105" customWidth="1"/>
    <col min="9913" max="9913" width="3.5703125" style="105" customWidth="1"/>
    <col min="9914" max="9914" width="7.28515625" style="105" customWidth="1"/>
    <col min="9915" max="9915" width="3.5703125" style="105" customWidth="1"/>
    <col min="9916" max="9916" width="7.28515625" style="105" customWidth="1"/>
    <col min="9917" max="9917" width="3.5703125" style="105" customWidth="1"/>
    <col min="9918" max="9918" width="7.42578125" style="105" customWidth="1"/>
    <col min="9919" max="9919" width="3.5703125" style="105" customWidth="1"/>
    <col min="9920" max="9920" width="7.28515625" style="105" customWidth="1"/>
    <col min="9921" max="9921" width="5.5703125" style="105" customWidth="1"/>
    <col min="9922" max="9922" width="8.5703125" style="105" customWidth="1"/>
    <col min="9923" max="9925" width="6.5703125" style="105" customWidth="1"/>
    <col min="9926" max="9926" width="9.5703125" style="105" customWidth="1"/>
    <col min="9927" max="9928" width="6.5703125" style="105" customWidth="1"/>
    <col min="9929" max="9929" width="8.28515625" style="105" customWidth="1"/>
    <col min="9930" max="9940" width="2.5703125" style="105" customWidth="1"/>
    <col min="9941" max="9942" width="9.140625" style="105"/>
    <col min="9943" max="9946" width="5.5703125" style="105" customWidth="1"/>
    <col min="9947" max="10154" width="9.140625" style="105"/>
    <col min="10155" max="10155" width="3.5703125" style="105" customWidth="1"/>
    <col min="10156" max="10159" width="2.5703125" style="105" customWidth="1"/>
    <col min="10160" max="10160" width="25.5703125" style="105" customWidth="1"/>
    <col min="10161" max="10161" width="30.5703125" style="105" customWidth="1"/>
    <col min="10162" max="10162" width="6.5703125" style="105" customWidth="1"/>
    <col min="10163" max="10163" width="5.5703125" style="105" customWidth="1"/>
    <col min="10164" max="10164" width="9.5703125" style="105" customWidth="1"/>
    <col min="10165" max="10165" width="5.5703125" style="105" customWidth="1"/>
    <col min="10166" max="10166" width="8.5703125" style="105" customWidth="1"/>
    <col min="10167" max="10167" width="5.5703125" style="105" customWidth="1"/>
    <col min="10168" max="10168" width="8.5703125" style="105" customWidth="1"/>
    <col min="10169" max="10169" width="3.5703125" style="105" customWidth="1"/>
    <col min="10170" max="10170" width="7.28515625" style="105" customWidth="1"/>
    <col min="10171" max="10171" width="3.5703125" style="105" customWidth="1"/>
    <col min="10172" max="10172" width="7.28515625" style="105" customWidth="1"/>
    <col min="10173" max="10173" width="3.5703125" style="105" customWidth="1"/>
    <col min="10174" max="10174" width="7.42578125" style="105" customWidth="1"/>
    <col min="10175" max="10175" width="3.5703125" style="105" customWidth="1"/>
    <col min="10176" max="10176" width="7.28515625" style="105" customWidth="1"/>
    <col min="10177" max="10177" width="5.5703125" style="105" customWidth="1"/>
    <col min="10178" max="10178" width="8.5703125" style="105" customWidth="1"/>
    <col min="10179" max="10181" width="6.5703125" style="105" customWidth="1"/>
    <col min="10182" max="10182" width="9.5703125" style="105" customWidth="1"/>
    <col min="10183" max="10184" width="6.5703125" style="105" customWidth="1"/>
    <col min="10185" max="10185" width="8.28515625" style="105" customWidth="1"/>
    <col min="10186" max="10196" width="2.5703125" style="105" customWidth="1"/>
    <col min="10197" max="10198" width="9.140625" style="105"/>
    <col min="10199" max="10202" width="5.5703125" style="105" customWidth="1"/>
    <col min="10203" max="10410" width="9.140625" style="105"/>
    <col min="10411" max="10411" width="3.5703125" style="105" customWidth="1"/>
    <col min="10412" max="10415" width="2.5703125" style="105" customWidth="1"/>
    <col min="10416" max="10416" width="25.5703125" style="105" customWidth="1"/>
    <col min="10417" max="10417" width="30.5703125" style="105" customWidth="1"/>
    <col min="10418" max="10418" width="6.5703125" style="105" customWidth="1"/>
    <col min="10419" max="10419" width="5.5703125" style="105" customWidth="1"/>
    <col min="10420" max="10420" width="9.5703125" style="105" customWidth="1"/>
    <col min="10421" max="10421" width="5.5703125" style="105" customWidth="1"/>
    <col min="10422" max="10422" width="8.5703125" style="105" customWidth="1"/>
    <col min="10423" max="10423" width="5.5703125" style="105" customWidth="1"/>
    <col min="10424" max="10424" width="8.5703125" style="105" customWidth="1"/>
    <col min="10425" max="10425" width="3.5703125" style="105" customWidth="1"/>
    <col min="10426" max="10426" width="7.28515625" style="105" customWidth="1"/>
    <col min="10427" max="10427" width="3.5703125" style="105" customWidth="1"/>
    <col min="10428" max="10428" width="7.28515625" style="105" customWidth="1"/>
    <col min="10429" max="10429" width="3.5703125" style="105" customWidth="1"/>
    <col min="10430" max="10430" width="7.42578125" style="105" customWidth="1"/>
    <col min="10431" max="10431" width="3.5703125" style="105" customWidth="1"/>
    <col min="10432" max="10432" width="7.28515625" style="105" customWidth="1"/>
    <col min="10433" max="10433" width="5.5703125" style="105" customWidth="1"/>
    <col min="10434" max="10434" width="8.5703125" style="105" customWidth="1"/>
    <col min="10435" max="10437" width="6.5703125" style="105" customWidth="1"/>
    <col min="10438" max="10438" width="9.5703125" style="105" customWidth="1"/>
    <col min="10439" max="10440" width="6.5703125" style="105" customWidth="1"/>
    <col min="10441" max="10441" width="8.28515625" style="105" customWidth="1"/>
    <col min="10442" max="10452" width="2.5703125" style="105" customWidth="1"/>
    <col min="10453" max="10454" width="9.140625" style="105"/>
    <col min="10455" max="10458" width="5.5703125" style="105" customWidth="1"/>
    <col min="10459" max="10666" width="9.140625" style="105"/>
    <col min="10667" max="10667" width="3.5703125" style="105" customWidth="1"/>
    <col min="10668" max="10671" width="2.5703125" style="105" customWidth="1"/>
    <col min="10672" max="10672" width="25.5703125" style="105" customWidth="1"/>
    <col min="10673" max="10673" width="30.5703125" style="105" customWidth="1"/>
    <col min="10674" max="10674" width="6.5703125" style="105" customWidth="1"/>
    <col min="10675" max="10675" width="5.5703125" style="105" customWidth="1"/>
    <col min="10676" max="10676" width="9.5703125" style="105" customWidth="1"/>
    <col min="10677" max="10677" width="5.5703125" style="105" customWidth="1"/>
    <col min="10678" max="10678" width="8.5703125" style="105" customWidth="1"/>
    <col min="10679" max="10679" width="5.5703125" style="105" customWidth="1"/>
    <col min="10680" max="10680" width="8.5703125" style="105" customWidth="1"/>
    <col min="10681" max="10681" width="3.5703125" style="105" customWidth="1"/>
    <col min="10682" max="10682" width="7.28515625" style="105" customWidth="1"/>
    <col min="10683" max="10683" width="3.5703125" style="105" customWidth="1"/>
    <col min="10684" max="10684" width="7.28515625" style="105" customWidth="1"/>
    <col min="10685" max="10685" width="3.5703125" style="105" customWidth="1"/>
    <col min="10686" max="10686" width="7.42578125" style="105" customWidth="1"/>
    <col min="10687" max="10687" width="3.5703125" style="105" customWidth="1"/>
    <col min="10688" max="10688" width="7.28515625" style="105" customWidth="1"/>
    <col min="10689" max="10689" width="5.5703125" style="105" customWidth="1"/>
    <col min="10690" max="10690" width="8.5703125" style="105" customWidth="1"/>
    <col min="10691" max="10693" width="6.5703125" style="105" customWidth="1"/>
    <col min="10694" max="10694" width="9.5703125" style="105" customWidth="1"/>
    <col min="10695" max="10696" width="6.5703125" style="105" customWidth="1"/>
    <col min="10697" max="10697" width="8.28515625" style="105" customWidth="1"/>
    <col min="10698" max="10708" width="2.5703125" style="105" customWidth="1"/>
    <col min="10709" max="10710" width="9.140625" style="105"/>
    <col min="10711" max="10714" width="5.5703125" style="105" customWidth="1"/>
    <col min="10715" max="10922" width="9.140625" style="105"/>
    <col min="10923" max="10923" width="3.5703125" style="105" customWidth="1"/>
    <col min="10924" max="10927" width="2.5703125" style="105" customWidth="1"/>
    <col min="10928" max="10928" width="25.5703125" style="105" customWidth="1"/>
    <col min="10929" max="10929" width="30.5703125" style="105" customWidth="1"/>
    <col min="10930" max="10930" width="6.5703125" style="105" customWidth="1"/>
    <col min="10931" max="10931" width="5.5703125" style="105" customWidth="1"/>
    <col min="10932" max="10932" width="9.5703125" style="105" customWidth="1"/>
    <col min="10933" max="10933" width="5.5703125" style="105" customWidth="1"/>
    <col min="10934" max="10934" width="8.5703125" style="105" customWidth="1"/>
    <col min="10935" max="10935" width="5.5703125" style="105" customWidth="1"/>
    <col min="10936" max="10936" width="8.5703125" style="105" customWidth="1"/>
    <col min="10937" max="10937" width="3.5703125" style="105" customWidth="1"/>
    <col min="10938" max="10938" width="7.28515625" style="105" customWidth="1"/>
    <col min="10939" max="10939" width="3.5703125" style="105" customWidth="1"/>
    <col min="10940" max="10940" width="7.28515625" style="105" customWidth="1"/>
    <col min="10941" max="10941" width="3.5703125" style="105" customWidth="1"/>
    <col min="10942" max="10942" width="7.42578125" style="105" customWidth="1"/>
    <col min="10943" max="10943" width="3.5703125" style="105" customWidth="1"/>
    <col min="10944" max="10944" width="7.28515625" style="105" customWidth="1"/>
    <col min="10945" max="10945" width="5.5703125" style="105" customWidth="1"/>
    <col min="10946" max="10946" width="8.5703125" style="105" customWidth="1"/>
    <col min="10947" max="10949" width="6.5703125" style="105" customWidth="1"/>
    <col min="10950" max="10950" width="9.5703125" style="105" customWidth="1"/>
    <col min="10951" max="10952" width="6.5703125" style="105" customWidth="1"/>
    <col min="10953" max="10953" width="8.28515625" style="105" customWidth="1"/>
    <col min="10954" max="10964" width="2.5703125" style="105" customWidth="1"/>
    <col min="10965" max="10966" width="9.140625" style="105"/>
    <col min="10967" max="10970" width="5.5703125" style="105" customWidth="1"/>
    <col min="10971" max="11178" width="9.140625" style="105"/>
    <col min="11179" max="11179" width="3.5703125" style="105" customWidth="1"/>
    <col min="11180" max="11183" width="2.5703125" style="105" customWidth="1"/>
    <col min="11184" max="11184" width="25.5703125" style="105" customWidth="1"/>
    <col min="11185" max="11185" width="30.5703125" style="105" customWidth="1"/>
    <col min="11186" max="11186" width="6.5703125" style="105" customWidth="1"/>
    <col min="11187" max="11187" width="5.5703125" style="105" customWidth="1"/>
    <col min="11188" max="11188" width="9.5703125" style="105" customWidth="1"/>
    <col min="11189" max="11189" width="5.5703125" style="105" customWidth="1"/>
    <col min="11190" max="11190" width="8.5703125" style="105" customWidth="1"/>
    <col min="11191" max="11191" width="5.5703125" style="105" customWidth="1"/>
    <col min="11192" max="11192" width="8.5703125" style="105" customWidth="1"/>
    <col min="11193" max="11193" width="3.5703125" style="105" customWidth="1"/>
    <col min="11194" max="11194" width="7.28515625" style="105" customWidth="1"/>
    <col min="11195" max="11195" width="3.5703125" style="105" customWidth="1"/>
    <col min="11196" max="11196" width="7.28515625" style="105" customWidth="1"/>
    <col min="11197" max="11197" width="3.5703125" style="105" customWidth="1"/>
    <col min="11198" max="11198" width="7.42578125" style="105" customWidth="1"/>
    <col min="11199" max="11199" width="3.5703125" style="105" customWidth="1"/>
    <col min="11200" max="11200" width="7.28515625" style="105" customWidth="1"/>
    <col min="11201" max="11201" width="5.5703125" style="105" customWidth="1"/>
    <col min="11202" max="11202" width="8.5703125" style="105" customWidth="1"/>
    <col min="11203" max="11205" width="6.5703125" style="105" customWidth="1"/>
    <col min="11206" max="11206" width="9.5703125" style="105" customWidth="1"/>
    <col min="11207" max="11208" width="6.5703125" style="105" customWidth="1"/>
    <col min="11209" max="11209" width="8.28515625" style="105" customWidth="1"/>
    <col min="11210" max="11220" width="2.5703125" style="105" customWidth="1"/>
    <col min="11221" max="11222" width="9.140625" style="105"/>
    <col min="11223" max="11226" width="5.5703125" style="105" customWidth="1"/>
    <col min="11227" max="11434" width="9.140625" style="105"/>
    <col min="11435" max="11435" width="3.5703125" style="105" customWidth="1"/>
    <col min="11436" max="11439" width="2.5703125" style="105" customWidth="1"/>
    <col min="11440" max="11440" width="25.5703125" style="105" customWidth="1"/>
    <col min="11441" max="11441" width="30.5703125" style="105" customWidth="1"/>
    <col min="11442" max="11442" width="6.5703125" style="105" customWidth="1"/>
    <col min="11443" max="11443" width="5.5703125" style="105" customWidth="1"/>
    <col min="11444" max="11444" width="9.5703125" style="105" customWidth="1"/>
    <col min="11445" max="11445" width="5.5703125" style="105" customWidth="1"/>
    <col min="11446" max="11446" width="8.5703125" style="105" customWidth="1"/>
    <col min="11447" max="11447" width="5.5703125" style="105" customWidth="1"/>
    <col min="11448" max="11448" width="8.5703125" style="105" customWidth="1"/>
    <col min="11449" max="11449" width="3.5703125" style="105" customWidth="1"/>
    <col min="11450" max="11450" width="7.28515625" style="105" customWidth="1"/>
    <col min="11451" max="11451" width="3.5703125" style="105" customWidth="1"/>
    <col min="11452" max="11452" width="7.28515625" style="105" customWidth="1"/>
    <col min="11453" max="11453" width="3.5703125" style="105" customWidth="1"/>
    <col min="11454" max="11454" width="7.42578125" style="105" customWidth="1"/>
    <col min="11455" max="11455" width="3.5703125" style="105" customWidth="1"/>
    <col min="11456" max="11456" width="7.28515625" style="105" customWidth="1"/>
    <col min="11457" max="11457" width="5.5703125" style="105" customWidth="1"/>
    <col min="11458" max="11458" width="8.5703125" style="105" customWidth="1"/>
    <col min="11459" max="11461" width="6.5703125" style="105" customWidth="1"/>
    <col min="11462" max="11462" width="9.5703125" style="105" customWidth="1"/>
    <col min="11463" max="11464" width="6.5703125" style="105" customWidth="1"/>
    <col min="11465" max="11465" width="8.28515625" style="105" customWidth="1"/>
    <col min="11466" max="11476" width="2.5703125" style="105" customWidth="1"/>
    <col min="11477" max="11478" width="9.140625" style="105"/>
    <col min="11479" max="11482" width="5.5703125" style="105" customWidth="1"/>
    <col min="11483" max="11690" width="9.140625" style="105"/>
    <col min="11691" max="11691" width="3.5703125" style="105" customWidth="1"/>
    <col min="11692" max="11695" width="2.5703125" style="105" customWidth="1"/>
    <col min="11696" max="11696" width="25.5703125" style="105" customWidth="1"/>
    <col min="11697" max="11697" width="30.5703125" style="105" customWidth="1"/>
    <col min="11698" max="11698" width="6.5703125" style="105" customWidth="1"/>
    <col min="11699" max="11699" width="5.5703125" style="105" customWidth="1"/>
    <col min="11700" max="11700" width="9.5703125" style="105" customWidth="1"/>
    <col min="11701" max="11701" width="5.5703125" style="105" customWidth="1"/>
    <col min="11702" max="11702" width="8.5703125" style="105" customWidth="1"/>
    <col min="11703" max="11703" width="5.5703125" style="105" customWidth="1"/>
    <col min="11704" max="11704" width="8.5703125" style="105" customWidth="1"/>
    <col min="11705" max="11705" width="3.5703125" style="105" customWidth="1"/>
    <col min="11706" max="11706" width="7.28515625" style="105" customWidth="1"/>
    <col min="11707" max="11707" width="3.5703125" style="105" customWidth="1"/>
    <col min="11708" max="11708" width="7.28515625" style="105" customWidth="1"/>
    <col min="11709" max="11709" width="3.5703125" style="105" customWidth="1"/>
    <col min="11710" max="11710" width="7.42578125" style="105" customWidth="1"/>
    <col min="11711" max="11711" width="3.5703125" style="105" customWidth="1"/>
    <col min="11712" max="11712" width="7.28515625" style="105" customWidth="1"/>
    <col min="11713" max="11713" width="5.5703125" style="105" customWidth="1"/>
    <col min="11714" max="11714" width="8.5703125" style="105" customWidth="1"/>
    <col min="11715" max="11717" width="6.5703125" style="105" customWidth="1"/>
    <col min="11718" max="11718" width="9.5703125" style="105" customWidth="1"/>
    <col min="11719" max="11720" width="6.5703125" style="105" customWidth="1"/>
    <col min="11721" max="11721" width="8.28515625" style="105" customWidth="1"/>
    <col min="11722" max="11732" width="2.5703125" style="105" customWidth="1"/>
    <col min="11733" max="11734" width="9.140625" style="105"/>
    <col min="11735" max="11738" width="5.5703125" style="105" customWidth="1"/>
    <col min="11739" max="11946" width="9.140625" style="105"/>
    <col min="11947" max="11947" width="3.5703125" style="105" customWidth="1"/>
    <col min="11948" max="11951" width="2.5703125" style="105" customWidth="1"/>
    <col min="11952" max="11952" width="25.5703125" style="105" customWidth="1"/>
    <col min="11953" max="11953" width="30.5703125" style="105" customWidth="1"/>
    <col min="11954" max="11954" width="6.5703125" style="105" customWidth="1"/>
    <col min="11955" max="11955" width="5.5703125" style="105" customWidth="1"/>
    <col min="11956" max="11956" width="9.5703125" style="105" customWidth="1"/>
    <col min="11957" max="11957" width="5.5703125" style="105" customWidth="1"/>
    <col min="11958" max="11958" width="8.5703125" style="105" customWidth="1"/>
    <col min="11959" max="11959" width="5.5703125" style="105" customWidth="1"/>
    <col min="11960" max="11960" width="8.5703125" style="105" customWidth="1"/>
    <col min="11961" max="11961" width="3.5703125" style="105" customWidth="1"/>
    <col min="11962" max="11962" width="7.28515625" style="105" customWidth="1"/>
    <col min="11963" max="11963" width="3.5703125" style="105" customWidth="1"/>
    <col min="11964" max="11964" width="7.28515625" style="105" customWidth="1"/>
    <col min="11965" max="11965" width="3.5703125" style="105" customWidth="1"/>
    <col min="11966" max="11966" width="7.42578125" style="105" customWidth="1"/>
    <col min="11967" max="11967" width="3.5703125" style="105" customWidth="1"/>
    <col min="11968" max="11968" width="7.28515625" style="105" customWidth="1"/>
    <col min="11969" max="11969" width="5.5703125" style="105" customWidth="1"/>
    <col min="11970" max="11970" width="8.5703125" style="105" customWidth="1"/>
    <col min="11971" max="11973" width="6.5703125" style="105" customWidth="1"/>
    <col min="11974" max="11974" width="9.5703125" style="105" customWidth="1"/>
    <col min="11975" max="11976" width="6.5703125" style="105" customWidth="1"/>
    <col min="11977" max="11977" width="8.28515625" style="105" customWidth="1"/>
    <col min="11978" max="11988" width="2.5703125" style="105" customWidth="1"/>
    <col min="11989" max="11990" width="9.140625" style="105"/>
    <col min="11991" max="11994" width="5.5703125" style="105" customWidth="1"/>
    <col min="11995" max="12202" width="9.140625" style="105"/>
    <col min="12203" max="12203" width="3.5703125" style="105" customWidth="1"/>
    <col min="12204" max="12207" width="2.5703125" style="105" customWidth="1"/>
    <col min="12208" max="12208" width="25.5703125" style="105" customWidth="1"/>
    <col min="12209" max="12209" width="30.5703125" style="105" customWidth="1"/>
    <col min="12210" max="12210" width="6.5703125" style="105" customWidth="1"/>
    <col min="12211" max="12211" width="5.5703125" style="105" customWidth="1"/>
    <col min="12212" max="12212" width="9.5703125" style="105" customWidth="1"/>
    <col min="12213" max="12213" width="5.5703125" style="105" customWidth="1"/>
    <col min="12214" max="12214" width="8.5703125" style="105" customWidth="1"/>
    <col min="12215" max="12215" width="5.5703125" style="105" customWidth="1"/>
    <col min="12216" max="12216" width="8.5703125" style="105" customWidth="1"/>
    <col min="12217" max="12217" width="3.5703125" style="105" customWidth="1"/>
    <col min="12218" max="12218" width="7.28515625" style="105" customWidth="1"/>
    <col min="12219" max="12219" width="3.5703125" style="105" customWidth="1"/>
    <col min="12220" max="12220" width="7.28515625" style="105" customWidth="1"/>
    <col min="12221" max="12221" width="3.5703125" style="105" customWidth="1"/>
    <col min="12222" max="12222" width="7.42578125" style="105" customWidth="1"/>
    <col min="12223" max="12223" width="3.5703125" style="105" customWidth="1"/>
    <col min="12224" max="12224" width="7.28515625" style="105" customWidth="1"/>
    <col min="12225" max="12225" width="5.5703125" style="105" customWidth="1"/>
    <col min="12226" max="12226" width="8.5703125" style="105" customWidth="1"/>
    <col min="12227" max="12229" width="6.5703125" style="105" customWidth="1"/>
    <col min="12230" max="12230" width="9.5703125" style="105" customWidth="1"/>
    <col min="12231" max="12232" width="6.5703125" style="105" customWidth="1"/>
    <col min="12233" max="12233" width="8.28515625" style="105" customWidth="1"/>
    <col min="12234" max="12244" width="2.5703125" style="105" customWidth="1"/>
    <col min="12245" max="12246" width="9.140625" style="105"/>
    <col min="12247" max="12250" width="5.5703125" style="105" customWidth="1"/>
    <col min="12251" max="12458" width="9.140625" style="105"/>
    <col min="12459" max="12459" width="3.5703125" style="105" customWidth="1"/>
    <col min="12460" max="12463" width="2.5703125" style="105" customWidth="1"/>
    <col min="12464" max="12464" width="25.5703125" style="105" customWidth="1"/>
    <col min="12465" max="12465" width="30.5703125" style="105" customWidth="1"/>
    <col min="12466" max="12466" width="6.5703125" style="105" customWidth="1"/>
    <col min="12467" max="12467" width="5.5703125" style="105" customWidth="1"/>
    <col min="12468" max="12468" width="9.5703125" style="105" customWidth="1"/>
    <col min="12469" max="12469" width="5.5703125" style="105" customWidth="1"/>
    <col min="12470" max="12470" width="8.5703125" style="105" customWidth="1"/>
    <col min="12471" max="12471" width="5.5703125" style="105" customWidth="1"/>
    <col min="12472" max="12472" width="8.5703125" style="105" customWidth="1"/>
    <col min="12473" max="12473" width="3.5703125" style="105" customWidth="1"/>
    <col min="12474" max="12474" width="7.28515625" style="105" customWidth="1"/>
    <col min="12475" max="12475" width="3.5703125" style="105" customWidth="1"/>
    <col min="12476" max="12476" width="7.28515625" style="105" customWidth="1"/>
    <col min="12477" max="12477" width="3.5703125" style="105" customWidth="1"/>
    <col min="12478" max="12478" width="7.42578125" style="105" customWidth="1"/>
    <col min="12479" max="12479" width="3.5703125" style="105" customWidth="1"/>
    <col min="12480" max="12480" width="7.28515625" style="105" customWidth="1"/>
    <col min="12481" max="12481" width="5.5703125" style="105" customWidth="1"/>
    <col min="12482" max="12482" width="8.5703125" style="105" customWidth="1"/>
    <col min="12483" max="12485" width="6.5703125" style="105" customWidth="1"/>
    <col min="12486" max="12486" width="9.5703125" style="105" customWidth="1"/>
    <col min="12487" max="12488" width="6.5703125" style="105" customWidth="1"/>
    <col min="12489" max="12489" width="8.28515625" style="105" customWidth="1"/>
    <col min="12490" max="12500" width="2.5703125" style="105" customWidth="1"/>
    <col min="12501" max="12502" width="9.140625" style="105"/>
    <col min="12503" max="12506" width="5.5703125" style="105" customWidth="1"/>
    <col min="12507" max="12714" width="9.140625" style="105"/>
    <col min="12715" max="12715" width="3.5703125" style="105" customWidth="1"/>
    <col min="12716" max="12719" width="2.5703125" style="105" customWidth="1"/>
    <col min="12720" max="12720" width="25.5703125" style="105" customWidth="1"/>
    <col min="12721" max="12721" width="30.5703125" style="105" customWidth="1"/>
    <col min="12722" max="12722" width="6.5703125" style="105" customWidth="1"/>
    <col min="12723" max="12723" width="5.5703125" style="105" customWidth="1"/>
    <col min="12724" max="12724" width="9.5703125" style="105" customWidth="1"/>
    <col min="12725" max="12725" width="5.5703125" style="105" customWidth="1"/>
    <col min="12726" max="12726" width="8.5703125" style="105" customWidth="1"/>
    <col min="12727" max="12727" width="5.5703125" style="105" customWidth="1"/>
    <col min="12728" max="12728" width="8.5703125" style="105" customWidth="1"/>
    <col min="12729" max="12729" width="3.5703125" style="105" customWidth="1"/>
    <col min="12730" max="12730" width="7.28515625" style="105" customWidth="1"/>
    <col min="12731" max="12731" width="3.5703125" style="105" customWidth="1"/>
    <col min="12732" max="12732" width="7.28515625" style="105" customWidth="1"/>
    <col min="12733" max="12733" width="3.5703125" style="105" customWidth="1"/>
    <col min="12734" max="12734" width="7.42578125" style="105" customWidth="1"/>
    <col min="12735" max="12735" width="3.5703125" style="105" customWidth="1"/>
    <col min="12736" max="12736" width="7.28515625" style="105" customWidth="1"/>
    <col min="12737" max="12737" width="5.5703125" style="105" customWidth="1"/>
    <col min="12738" max="12738" width="8.5703125" style="105" customWidth="1"/>
    <col min="12739" max="12741" width="6.5703125" style="105" customWidth="1"/>
    <col min="12742" max="12742" width="9.5703125" style="105" customWidth="1"/>
    <col min="12743" max="12744" width="6.5703125" style="105" customWidth="1"/>
    <col min="12745" max="12745" width="8.28515625" style="105" customWidth="1"/>
    <col min="12746" max="12756" width="2.5703125" style="105" customWidth="1"/>
    <col min="12757" max="12758" width="9.140625" style="105"/>
    <col min="12759" max="12762" width="5.5703125" style="105" customWidth="1"/>
    <col min="12763" max="12970" width="9.140625" style="105"/>
    <col min="12971" max="12971" width="3.5703125" style="105" customWidth="1"/>
    <col min="12972" max="12975" width="2.5703125" style="105" customWidth="1"/>
    <col min="12976" max="12976" width="25.5703125" style="105" customWidth="1"/>
    <col min="12977" max="12977" width="30.5703125" style="105" customWidth="1"/>
    <col min="12978" max="12978" width="6.5703125" style="105" customWidth="1"/>
    <col min="12979" max="12979" width="5.5703125" style="105" customWidth="1"/>
    <col min="12980" max="12980" width="9.5703125" style="105" customWidth="1"/>
    <col min="12981" max="12981" width="5.5703125" style="105" customWidth="1"/>
    <col min="12982" max="12982" width="8.5703125" style="105" customWidth="1"/>
    <col min="12983" max="12983" width="5.5703125" style="105" customWidth="1"/>
    <col min="12984" max="12984" width="8.5703125" style="105" customWidth="1"/>
    <col min="12985" max="12985" width="3.5703125" style="105" customWidth="1"/>
    <col min="12986" max="12986" width="7.28515625" style="105" customWidth="1"/>
    <col min="12987" max="12987" width="3.5703125" style="105" customWidth="1"/>
    <col min="12988" max="12988" width="7.28515625" style="105" customWidth="1"/>
    <col min="12989" max="12989" width="3.5703125" style="105" customWidth="1"/>
    <col min="12990" max="12990" width="7.42578125" style="105" customWidth="1"/>
    <col min="12991" max="12991" width="3.5703125" style="105" customWidth="1"/>
    <col min="12992" max="12992" width="7.28515625" style="105" customWidth="1"/>
    <col min="12993" max="12993" width="5.5703125" style="105" customWidth="1"/>
    <col min="12994" max="12994" width="8.5703125" style="105" customWidth="1"/>
    <col min="12995" max="12997" width="6.5703125" style="105" customWidth="1"/>
    <col min="12998" max="12998" width="9.5703125" style="105" customWidth="1"/>
    <col min="12999" max="13000" width="6.5703125" style="105" customWidth="1"/>
    <col min="13001" max="13001" width="8.28515625" style="105" customWidth="1"/>
    <col min="13002" max="13012" width="2.5703125" style="105" customWidth="1"/>
    <col min="13013" max="13014" width="9.140625" style="105"/>
    <col min="13015" max="13018" width="5.5703125" style="105" customWidth="1"/>
    <col min="13019" max="13226" width="9.140625" style="105"/>
    <col min="13227" max="13227" width="3.5703125" style="105" customWidth="1"/>
    <col min="13228" max="13231" width="2.5703125" style="105" customWidth="1"/>
    <col min="13232" max="13232" width="25.5703125" style="105" customWidth="1"/>
    <col min="13233" max="13233" width="30.5703125" style="105" customWidth="1"/>
    <col min="13234" max="13234" width="6.5703125" style="105" customWidth="1"/>
    <col min="13235" max="13235" width="5.5703125" style="105" customWidth="1"/>
    <col min="13236" max="13236" width="9.5703125" style="105" customWidth="1"/>
    <col min="13237" max="13237" width="5.5703125" style="105" customWidth="1"/>
    <col min="13238" max="13238" width="8.5703125" style="105" customWidth="1"/>
    <col min="13239" max="13239" width="5.5703125" style="105" customWidth="1"/>
    <col min="13240" max="13240" width="8.5703125" style="105" customWidth="1"/>
    <col min="13241" max="13241" width="3.5703125" style="105" customWidth="1"/>
    <col min="13242" max="13242" width="7.28515625" style="105" customWidth="1"/>
    <col min="13243" max="13243" width="3.5703125" style="105" customWidth="1"/>
    <col min="13244" max="13244" width="7.28515625" style="105" customWidth="1"/>
    <col min="13245" max="13245" width="3.5703125" style="105" customWidth="1"/>
    <col min="13246" max="13246" width="7.42578125" style="105" customWidth="1"/>
    <col min="13247" max="13247" width="3.5703125" style="105" customWidth="1"/>
    <col min="13248" max="13248" width="7.28515625" style="105" customWidth="1"/>
    <col min="13249" max="13249" width="5.5703125" style="105" customWidth="1"/>
    <col min="13250" max="13250" width="8.5703125" style="105" customWidth="1"/>
    <col min="13251" max="13253" width="6.5703125" style="105" customWidth="1"/>
    <col min="13254" max="13254" width="9.5703125" style="105" customWidth="1"/>
    <col min="13255" max="13256" width="6.5703125" style="105" customWidth="1"/>
    <col min="13257" max="13257" width="8.28515625" style="105" customWidth="1"/>
    <col min="13258" max="13268" width="2.5703125" style="105" customWidth="1"/>
    <col min="13269" max="13270" width="9.140625" style="105"/>
    <col min="13271" max="13274" width="5.5703125" style="105" customWidth="1"/>
    <col min="13275" max="13482" width="9.140625" style="105"/>
    <col min="13483" max="13483" width="3.5703125" style="105" customWidth="1"/>
    <col min="13484" max="13487" width="2.5703125" style="105" customWidth="1"/>
    <col min="13488" max="13488" width="25.5703125" style="105" customWidth="1"/>
    <col min="13489" max="13489" width="30.5703125" style="105" customWidth="1"/>
    <col min="13490" max="13490" width="6.5703125" style="105" customWidth="1"/>
    <col min="13491" max="13491" width="5.5703125" style="105" customWidth="1"/>
    <col min="13492" max="13492" width="9.5703125" style="105" customWidth="1"/>
    <col min="13493" max="13493" width="5.5703125" style="105" customWidth="1"/>
    <col min="13494" max="13494" width="8.5703125" style="105" customWidth="1"/>
    <col min="13495" max="13495" width="5.5703125" style="105" customWidth="1"/>
    <col min="13496" max="13496" width="8.5703125" style="105" customWidth="1"/>
    <col min="13497" max="13497" width="3.5703125" style="105" customWidth="1"/>
    <col min="13498" max="13498" width="7.28515625" style="105" customWidth="1"/>
    <col min="13499" max="13499" width="3.5703125" style="105" customWidth="1"/>
    <col min="13500" max="13500" width="7.28515625" style="105" customWidth="1"/>
    <col min="13501" max="13501" width="3.5703125" style="105" customWidth="1"/>
    <col min="13502" max="13502" width="7.42578125" style="105" customWidth="1"/>
    <col min="13503" max="13503" width="3.5703125" style="105" customWidth="1"/>
    <col min="13504" max="13504" width="7.28515625" style="105" customWidth="1"/>
    <col min="13505" max="13505" width="5.5703125" style="105" customWidth="1"/>
    <col min="13506" max="13506" width="8.5703125" style="105" customWidth="1"/>
    <col min="13507" max="13509" width="6.5703125" style="105" customWidth="1"/>
    <col min="13510" max="13510" width="9.5703125" style="105" customWidth="1"/>
    <col min="13511" max="13512" width="6.5703125" style="105" customWidth="1"/>
    <col min="13513" max="13513" width="8.28515625" style="105" customWidth="1"/>
    <col min="13514" max="13524" width="2.5703125" style="105" customWidth="1"/>
    <col min="13525" max="13526" width="9.140625" style="105"/>
    <col min="13527" max="13530" width="5.5703125" style="105" customWidth="1"/>
    <col min="13531" max="13738" width="9.140625" style="105"/>
    <col min="13739" max="13739" width="3.5703125" style="105" customWidth="1"/>
    <col min="13740" max="13743" width="2.5703125" style="105" customWidth="1"/>
    <col min="13744" max="13744" width="25.5703125" style="105" customWidth="1"/>
    <col min="13745" max="13745" width="30.5703125" style="105" customWidth="1"/>
    <col min="13746" max="13746" width="6.5703125" style="105" customWidth="1"/>
    <col min="13747" max="13747" width="5.5703125" style="105" customWidth="1"/>
    <col min="13748" max="13748" width="9.5703125" style="105" customWidth="1"/>
    <col min="13749" max="13749" width="5.5703125" style="105" customWidth="1"/>
    <col min="13750" max="13750" width="8.5703125" style="105" customWidth="1"/>
    <col min="13751" max="13751" width="5.5703125" style="105" customWidth="1"/>
    <col min="13752" max="13752" width="8.5703125" style="105" customWidth="1"/>
    <col min="13753" max="13753" width="3.5703125" style="105" customWidth="1"/>
    <col min="13754" max="13754" width="7.28515625" style="105" customWidth="1"/>
    <col min="13755" max="13755" width="3.5703125" style="105" customWidth="1"/>
    <col min="13756" max="13756" width="7.28515625" style="105" customWidth="1"/>
    <col min="13757" max="13757" width="3.5703125" style="105" customWidth="1"/>
    <col min="13758" max="13758" width="7.42578125" style="105" customWidth="1"/>
    <col min="13759" max="13759" width="3.5703125" style="105" customWidth="1"/>
    <col min="13760" max="13760" width="7.28515625" style="105" customWidth="1"/>
    <col min="13761" max="13761" width="5.5703125" style="105" customWidth="1"/>
    <col min="13762" max="13762" width="8.5703125" style="105" customWidth="1"/>
    <col min="13763" max="13765" width="6.5703125" style="105" customWidth="1"/>
    <col min="13766" max="13766" width="9.5703125" style="105" customWidth="1"/>
    <col min="13767" max="13768" width="6.5703125" style="105" customWidth="1"/>
    <col min="13769" max="13769" width="8.28515625" style="105" customWidth="1"/>
    <col min="13770" max="13780" width="2.5703125" style="105" customWidth="1"/>
    <col min="13781" max="13782" width="9.140625" style="105"/>
    <col min="13783" max="13786" width="5.5703125" style="105" customWidth="1"/>
    <col min="13787" max="13994" width="9.140625" style="105"/>
    <col min="13995" max="13995" width="3.5703125" style="105" customWidth="1"/>
    <col min="13996" max="13999" width="2.5703125" style="105" customWidth="1"/>
    <col min="14000" max="14000" width="25.5703125" style="105" customWidth="1"/>
    <col min="14001" max="14001" width="30.5703125" style="105" customWidth="1"/>
    <col min="14002" max="14002" width="6.5703125" style="105" customWidth="1"/>
    <col min="14003" max="14003" width="5.5703125" style="105" customWidth="1"/>
    <col min="14004" max="14004" width="9.5703125" style="105" customWidth="1"/>
    <col min="14005" max="14005" width="5.5703125" style="105" customWidth="1"/>
    <col min="14006" max="14006" width="8.5703125" style="105" customWidth="1"/>
    <col min="14007" max="14007" width="5.5703125" style="105" customWidth="1"/>
    <col min="14008" max="14008" width="8.5703125" style="105" customWidth="1"/>
    <col min="14009" max="14009" width="3.5703125" style="105" customWidth="1"/>
    <col min="14010" max="14010" width="7.28515625" style="105" customWidth="1"/>
    <col min="14011" max="14011" width="3.5703125" style="105" customWidth="1"/>
    <col min="14012" max="14012" width="7.28515625" style="105" customWidth="1"/>
    <col min="14013" max="14013" width="3.5703125" style="105" customWidth="1"/>
    <col min="14014" max="14014" width="7.42578125" style="105" customWidth="1"/>
    <col min="14015" max="14015" width="3.5703125" style="105" customWidth="1"/>
    <col min="14016" max="14016" width="7.28515625" style="105" customWidth="1"/>
    <col min="14017" max="14017" width="5.5703125" style="105" customWidth="1"/>
    <col min="14018" max="14018" width="8.5703125" style="105" customWidth="1"/>
    <col min="14019" max="14021" width="6.5703125" style="105" customWidth="1"/>
    <col min="14022" max="14022" width="9.5703125" style="105" customWidth="1"/>
    <col min="14023" max="14024" width="6.5703125" style="105" customWidth="1"/>
    <col min="14025" max="14025" width="8.28515625" style="105" customWidth="1"/>
    <col min="14026" max="14036" width="2.5703125" style="105" customWidth="1"/>
    <col min="14037" max="14038" width="9.140625" style="105"/>
    <col min="14039" max="14042" width="5.5703125" style="105" customWidth="1"/>
    <col min="14043" max="14250" width="9.140625" style="105"/>
    <col min="14251" max="14251" width="3.5703125" style="105" customWidth="1"/>
    <col min="14252" max="14255" width="2.5703125" style="105" customWidth="1"/>
    <col min="14256" max="14256" width="25.5703125" style="105" customWidth="1"/>
    <col min="14257" max="14257" width="30.5703125" style="105" customWidth="1"/>
    <col min="14258" max="14258" width="6.5703125" style="105" customWidth="1"/>
    <col min="14259" max="14259" width="5.5703125" style="105" customWidth="1"/>
    <col min="14260" max="14260" width="9.5703125" style="105" customWidth="1"/>
    <col min="14261" max="14261" width="5.5703125" style="105" customWidth="1"/>
    <col min="14262" max="14262" width="8.5703125" style="105" customWidth="1"/>
    <col min="14263" max="14263" width="5.5703125" style="105" customWidth="1"/>
    <col min="14264" max="14264" width="8.5703125" style="105" customWidth="1"/>
    <col min="14265" max="14265" width="3.5703125" style="105" customWidth="1"/>
    <col min="14266" max="14266" width="7.28515625" style="105" customWidth="1"/>
    <col min="14267" max="14267" width="3.5703125" style="105" customWidth="1"/>
    <col min="14268" max="14268" width="7.28515625" style="105" customWidth="1"/>
    <col min="14269" max="14269" width="3.5703125" style="105" customWidth="1"/>
    <col min="14270" max="14270" width="7.42578125" style="105" customWidth="1"/>
    <col min="14271" max="14271" width="3.5703125" style="105" customWidth="1"/>
    <col min="14272" max="14272" width="7.28515625" style="105" customWidth="1"/>
    <col min="14273" max="14273" width="5.5703125" style="105" customWidth="1"/>
    <col min="14274" max="14274" width="8.5703125" style="105" customWidth="1"/>
    <col min="14275" max="14277" width="6.5703125" style="105" customWidth="1"/>
    <col min="14278" max="14278" width="9.5703125" style="105" customWidth="1"/>
    <col min="14279" max="14280" width="6.5703125" style="105" customWidth="1"/>
    <col min="14281" max="14281" width="8.28515625" style="105" customWidth="1"/>
    <col min="14282" max="14292" width="2.5703125" style="105" customWidth="1"/>
    <col min="14293" max="14294" width="9.140625" style="105"/>
    <col min="14295" max="14298" width="5.5703125" style="105" customWidth="1"/>
    <col min="14299" max="14506" width="9.140625" style="105"/>
    <col min="14507" max="14507" width="3.5703125" style="105" customWidth="1"/>
    <col min="14508" max="14511" width="2.5703125" style="105" customWidth="1"/>
    <col min="14512" max="14512" width="25.5703125" style="105" customWidth="1"/>
    <col min="14513" max="14513" width="30.5703125" style="105" customWidth="1"/>
    <col min="14514" max="14514" width="6.5703125" style="105" customWidth="1"/>
    <col min="14515" max="14515" width="5.5703125" style="105" customWidth="1"/>
    <col min="14516" max="14516" width="9.5703125" style="105" customWidth="1"/>
    <col min="14517" max="14517" width="5.5703125" style="105" customWidth="1"/>
    <col min="14518" max="14518" width="8.5703125" style="105" customWidth="1"/>
    <col min="14519" max="14519" width="5.5703125" style="105" customWidth="1"/>
    <col min="14520" max="14520" width="8.5703125" style="105" customWidth="1"/>
    <col min="14521" max="14521" width="3.5703125" style="105" customWidth="1"/>
    <col min="14522" max="14522" width="7.28515625" style="105" customWidth="1"/>
    <col min="14523" max="14523" width="3.5703125" style="105" customWidth="1"/>
    <col min="14524" max="14524" width="7.28515625" style="105" customWidth="1"/>
    <col min="14525" max="14525" width="3.5703125" style="105" customWidth="1"/>
    <col min="14526" max="14526" width="7.42578125" style="105" customWidth="1"/>
    <col min="14527" max="14527" width="3.5703125" style="105" customWidth="1"/>
    <col min="14528" max="14528" width="7.28515625" style="105" customWidth="1"/>
    <col min="14529" max="14529" width="5.5703125" style="105" customWidth="1"/>
    <col min="14530" max="14530" width="8.5703125" style="105" customWidth="1"/>
    <col min="14531" max="14533" width="6.5703125" style="105" customWidth="1"/>
    <col min="14534" max="14534" width="9.5703125" style="105" customWidth="1"/>
    <col min="14535" max="14536" width="6.5703125" style="105" customWidth="1"/>
    <col min="14537" max="14537" width="8.28515625" style="105" customWidth="1"/>
    <col min="14538" max="14548" width="2.5703125" style="105" customWidth="1"/>
    <col min="14549" max="14550" width="9.140625" style="105"/>
    <col min="14551" max="14554" width="5.5703125" style="105" customWidth="1"/>
    <col min="14555" max="14762" width="9.140625" style="105"/>
    <col min="14763" max="14763" width="3.5703125" style="105" customWidth="1"/>
    <col min="14764" max="14767" width="2.5703125" style="105" customWidth="1"/>
    <col min="14768" max="14768" width="25.5703125" style="105" customWidth="1"/>
    <col min="14769" max="14769" width="30.5703125" style="105" customWidth="1"/>
    <col min="14770" max="14770" width="6.5703125" style="105" customWidth="1"/>
    <col min="14771" max="14771" width="5.5703125" style="105" customWidth="1"/>
    <col min="14772" max="14772" width="9.5703125" style="105" customWidth="1"/>
    <col min="14773" max="14773" width="5.5703125" style="105" customWidth="1"/>
    <col min="14774" max="14774" width="8.5703125" style="105" customWidth="1"/>
    <col min="14775" max="14775" width="5.5703125" style="105" customWidth="1"/>
    <col min="14776" max="14776" width="8.5703125" style="105" customWidth="1"/>
    <col min="14777" max="14777" width="3.5703125" style="105" customWidth="1"/>
    <col min="14778" max="14778" width="7.28515625" style="105" customWidth="1"/>
    <col min="14779" max="14779" width="3.5703125" style="105" customWidth="1"/>
    <col min="14780" max="14780" width="7.28515625" style="105" customWidth="1"/>
    <col min="14781" max="14781" width="3.5703125" style="105" customWidth="1"/>
    <col min="14782" max="14782" width="7.42578125" style="105" customWidth="1"/>
    <col min="14783" max="14783" width="3.5703125" style="105" customWidth="1"/>
    <col min="14784" max="14784" width="7.28515625" style="105" customWidth="1"/>
    <col min="14785" max="14785" width="5.5703125" style="105" customWidth="1"/>
    <col min="14786" max="14786" width="8.5703125" style="105" customWidth="1"/>
    <col min="14787" max="14789" width="6.5703125" style="105" customWidth="1"/>
    <col min="14790" max="14790" width="9.5703125" style="105" customWidth="1"/>
    <col min="14791" max="14792" width="6.5703125" style="105" customWidth="1"/>
    <col min="14793" max="14793" width="8.28515625" style="105" customWidth="1"/>
    <col min="14794" max="14804" width="2.5703125" style="105" customWidth="1"/>
    <col min="14805" max="14806" width="9.140625" style="105"/>
    <col min="14807" max="14810" width="5.5703125" style="105" customWidth="1"/>
    <col min="14811" max="15018" width="9.140625" style="105"/>
    <col min="15019" max="15019" width="3.5703125" style="105" customWidth="1"/>
    <col min="15020" max="15023" width="2.5703125" style="105" customWidth="1"/>
    <col min="15024" max="15024" width="25.5703125" style="105" customWidth="1"/>
    <col min="15025" max="15025" width="30.5703125" style="105" customWidth="1"/>
    <col min="15026" max="15026" width="6.5703125" style="105" customWidth="1"/>
    <col min="15027" max="15027" width="5.5703125" style="105" customWidth="1"/>
    <col min="15028" max="15028" width="9.5703125" style="105" customWidth="1"/>
    <col min="15029" max="15029" width="5.5703125" style="105" customWidth="1"/>
    <col min="15030" max="15030" width="8.5703125" style="105" customWidth="1"/>
    <col min="15031" max="15031" width="5.5703125" style="105" customWidth="1"/>
    <col min="15032" max="15032" width="8.5703125" style="105" customWidth="1"/>
    <col min="15033" max="15033" width="3.5703125" style="105" customWidth="1"/>
    <col min="15034" max="15034" width="7.28515625" style="105" customWidth="1"/>
    <col min="15035" max="15035" width="3.5703125" style="105" customWidth="1"/>
    <col min="15036" max="15036" width="7.28515625" style="105" customWidth="1"/>
    <col min="15037" max="15037" width="3.5703125" style="105" customWidth="1"/>
    <col min="15038" max="15038" width="7.42578125" style="105" customWidth="1"/>
    <col min="15039" max="15039" width="3.5703125" style="105" customWidth="1"/>
    <col min="15040" max="15040" width="7.28515625" style="105" customWidth="1"/>
    <col min="15041" max="15041" width="5.5703125" style="105" customWidth="1"/>
    <col min="15042" max="15042" width="8.5703125" style="105" customWidth="1"/>
    <col min="15043" max="15045" width="6.5703125" style="105" customWidth="1"/>
    <col min="15046" max="15046" width="9.5703125" style="105" customWidth="1"/>
    <col min="15047" max="15048" width="6.5703125" style="105" customWidth="1"/>
    <col min="15049" max="15049" width="8.28515625" style="105" customWidth="1"/>
    <col min="15050" max="15060" width="2.5703125" style="105" customWidth="1"/>
    <col min="15061" max="15062" width="9.140625" style="105"/>
    <col min="15063" max="15066" width="5.5703125" style="105" customWidth="1"/>
    <col min="15067" max="15274" width="9.140625" style="105"/>
    <col min="15275" max="15275" width="3.5703125" style="105" customWidth="1"/>
    <col min="15276" max="15279" width="2.5703125" style="105" customWidth="1"/>
    <col min="15280" max="15280" width="25.5703125" style="105" customWidth="1"/>
    <col min="15281" max="15281" width="30.5703125" style="105" customWidth="1"/>
    <col min="15282" max="15282" width="6.5703125" style="105" customWidth="1"/>
    <col min="15283" max="15283" width="5.5703125" style="105" customWidth="1"/>
    <col min="15284" max="15284" width="9.5703125" style="105" customWidth="1"/>
    <col min="15285" max="15285" width="5.5703125" style="105" customWidth="1"/>
    <col min="15286" max="15286" width="8.5703125" style="105" customWidth="1"/>
    <col min="15287" max="15287" width="5.5703125" style="105" customWidth="1"/>
    <col min="15288" max="15288" width="8.5703125" style="105" customWidth="1"/>
    <col min="15289" max="15289" width="3.5703125" style="105" customWidth="1"/>
    <col min="15290" max="15290" width="7.28515625" style="105" customWidth="1"/>
    <col min="15291" max="15291" width="3.5703125" style="105" customWidth="1"/>
    <col min="15292" max="15292" width="7.28515625" style="105" customWidth="1"/>
    <col min="15293" max="15293" width="3.5703125" style="105" customWidth="1"/>
    <col min="15294" max="15294" width="7.42578125" style="105" customWidth="1"/>
    <col min="15295" max="15295" width="3.5703125" style="105" customWidth="1"/>
    <col min="15296" max="15296" width="7.28515625" style="105" customWidth="1"/>
    <col min="15297" max="15297" width="5.5703125" style="105" customWidth="1"/>
    <col min="15298" max="15298" width="8.5703125" style="105" customWidth="1"/>
    <col min="15299" max="15301" width="6.5703125" style="105" customWidth="1"/>
    <col min="15302" max="15302" width="9.5703125" style="105" customWidth="1"/>
    <col min="15303" max="15304" width="6.5703125" style="105" customWidth="1"/>
    <col min="15305" max="15305" width="8.28515625" style="105" customWidth="1"/>
    <col min="15306" max="15316" width="2.5703125" style="105" customWidth="1"/>
    <col min="15317" max="15318" width="9.140625" style="105"/>
    <col min="15319" max="15322" width="5.5703125" style="105" customWidth="1"/>
    <col min="15323" max="15530" width="9.140625" style="105"/>
    <col min="15531" max="15531" width="3.5703125" style="105" customWidth="1"/>
    <col min="15532" max="15535" width="2.5703125" style="105" customWidth="1"/>
    <col min="15536" max="15536" width="25.5703125" style="105" customWidth="1"/>
    <col min="15537" max="15537" width="30.5703125" style="105" customWidth="1"/>
    <col min="15538" max="15538" width="6.5703125" style="105" customWidth="1"/>
    <col min="15539" max="15539" width="5.5703125" style="105" customWidth="1"/>
    <col min="15540" max="15540" width="9.5703125" style="105" customWidth="1"/>
    <col min="15541" max="15541" width="5.5703125" style="105" customWidth="1"/>
    <col min="15542" max="15542" width="8.5703125" style="105" customWidth="1"/>
    <col min="15543" max="15543" width="5.5703125" style="105" customWidth="1"/>
    <col min="15544" max="15544" width="8.5703125" style="105" customWidth="1"/>
    <col min="15545" max="15545" width="3.5703125" style="105" customWidth="1"/>
    <col min="15546" max="15546" width="7.28515625" style="105" customWidth="1"/>
    <col min="15547" max="15547" width="3.5703125" style="105" customWidth="1"/>
    <col min="15548" max="15548" width="7.28515625" style="105" customWidth="1"/>
    <col min="15549" max="15549" width="3.5703125" style="105" customWidth="1"/>
    <col min="15550" max="15550" width="7.42578125" style="105" customWidth="1"/>
    <col min="15551" max="15551" width="3.5703125" style="105" customWidth="1"/>
    <col min="15552" max="15552" width="7.28515625" style="105" customWidth="1"/>
    <col min="15553" max="15553" width="5.5703125" style="105" customWidth="1"/>
    <col min="15554" max="15554" width="8.5703125" style="105" customWidth="1"/>
    <col min="15555" max="15557" width="6.5703125" style="105" customWidth="1"/>
    <col min="15558" max="15558" width="9.5703125" style="105" customWidth="1"/>
    <col min="15559" max="15560" width="6.5703125" style="105" customWidth="1"/>
    <col min="15561" max="15561" width="8.28515625" style="105" customWidth="1"/>
    <col min="15562" max="15572" width="2.5703125" style="105" customWidth="1"/>
    <col min="15573" max="15574" width="9.140625" style="105"/>
    <col min="15575" max="15578" width="5.5703125" style="105" customWidth="1"/>
    <col min="15579" max="15786" width="9.140625" style="105"/>
    <col min="15787" max="15787" width="3.5703125" style="105" customWidth="1"/>
    <col min="15788" max="15791" width="2.5703125" style="105" customWidth="1"/>
    <col min="15792" max="15792" width="25.5703125" style="105" customWidth="1"/>
    <col min="15793" max="15793" width="30.5703125" style="105" customWidth="1"/>
    <col min="15794" max="15794" width="6.5703125" style="105" customWidth="1"/>
    <col min="15795" max="15795" width="5.5703125" style="105" customWidth="1"/>
    <col min="15796" max="15796" width="9.5703125" style="105" customWidth="1"/>
    <col min="15797" max="15797" width="5.5703125" style="105" customWidth="1"/>
    <col min="15798" max="15798" width="8.5703125" style="105" customWidth="1"/>
    <col min="15799" max="15799" width="5.5703125" style="105" customWidth="1"/>
    <col min="15800" max="15800" width="8.5703125" style="105" customWidth="1"/>
    <col min="15801" max="15801" width="3.5703125" style="105" customWidth="1"/>
    <col min="15802" max="15802" width="7.28515625" style="105" customWidth="1"/>
    <col min="15803" max="15803" width="3.5703125" style="105" customWidth="1"/>
    <col min="15804" max="15804" width="7.28515625" style="105" customWidth="1"/>
    <col min="15805" max="15805" width="3.5703125" style="105" customWidth="1"/>
    <col min="15806" max="15806" width="7.42578125" style="105" customWidth="1"/>
    <col min="15807" max="15807" width="3.5703125" style="105" customWidth="1"/>
    <col min="15808" max="15808" width="7.28515625" style="105" customWidth="1"/>
    <col min="15809" max="15809" width="5.5703125" style="105" customWidth="1"/>
    <col min="15810" max="15810" width="8.5703125" style="105" customWidth="1"/>
    <col min="15811" max="15813" width="6.5703125" style="105" customWidth="1"/>
    <col min="15814" max="15814" width="9.5703125" style="105" customWidth="1"/>
    <col min="15815" max="15816" width="6.5703125" style="105" customWidth="1"/>
    <col min="15817" max="15817" width="8.28515625" style="105" customWidth="1"/>
    <col min="15818" max="15828" width="2.5703125" style="105" customWidth="1"/>
    <col min="15829" max="15830" width="9.140625" style="105"/>
    <col min="15831" max="15834" width="5.5703125" style="105" customWidth="1"/>
    <col min="15835" max="16042" width="9.140625" style="105"/>
    <col min="16043" max="16043" width="3.5703125" style="105" customWidth="1"/>
    <col min="16044" max="16047" width="2.5703125" style="105" customWidth="1"/>
    <col min="16048" max="16048" width="25.5703125" style="105" customWidth="1"/>
    <col min="16049" max="16049" width="30.5703125" style="105" customWidth="1"/>
    <col min="16050" max="16050" width="6.5703125" style="105" customWidth="1"/>
    <col min="16051" max="16051" width="5.5703125" style="105" customWidth="1"/>
    <col min="16052" max="16052" width="9.5703125" style="105" customWidth="1"/>
    <col min="16053" max="16053" width="5.5703125" style="105" customWidth="1"/>
    <col min="16054" max="16054" width="8.5703125" style="105" customWidth="1"/>
    <col min="16055" max="16055" width="5.5703125" style="105" customWidth="1"/>
    <col min="16056" max="16056" width="8.5703125" style="105" customWidth="1"/>
    <col min="16057" max="16057" width="3.5703125" style="105" customWidth="1"/>
    <col min="16058" max="16058" width="7.28515625" style="105" customWidth="1"/>
    <col min="16059" max="16059" width="3.5703125" style="105" customWidth="1"/>
    <col min="16060" max="16060" width="7.28515625" style="105" customWidth="1"/>
    <col min="16061" max="16061" width="3.5703125" style="105" customWidth="1"/>
    <col min="16062" max="16062" width="7.42578125" style="105" customWidth="1"/>
    <col min="16063" max="16063" width="3.5703125" style="105" customWidth="1"/>
    <col min="16064" max="16064" width="7.28515625" style="105" customWidth="1"/>
    <col min="16065" max="16065" width="5.5703125" style="105" customWidth="1"/>
    <col min="16066" max="16066" width="8.5703125" style="105" customWidth="1"/>
    <col min="16067" max="16069" width="6.5703125" style="105" customWidth="1"/>
    <col min="16070" max="16070" width="9.5703125" style="105" customWidth="1"/>
    <col min="16071" max="16072" width="6.5703125" style="105" customWidth="1"/>
    <col min="16073" max="16073" width="8.28515625" style="105" customWidth="1"/>
    <col min="16074" max="16084" width="2.5703125" style="105" customWidth="1"/>
    <col min="16085" max="16086" width="9.140625" style="105"/>
    <col min="16087" max="16090" width="5.5703125" style="105" customWidth="1"/>
    <col min="16091" max="16384" width="9.140625" style="105"/>
  </cols>
  <sheetData>
    <row r="1" spans="1:47" ht="15" customHeight="1" x14ac:dyDescent="0.2">
      <c r="A1" s="707" t="s">
        <v>702</v>
      </c>
      <c r="B1" s="707"/>
      <c r="C1" s="707"/>
      <c r="D1" s="707"/>
      <c r="E1" s="707"/>
      <c r="F1" s="707"/>
      <c r="G1" s="707"/>
      <c r="H1" s="707"/>
      <c r="I1" s="707"/>
      <c r="J1" s="707"/>
      <c r="K1" s="707"/>
      <c r="L1" s="707"/>
      <c r="M1" s="707"/>
      <c r="N1" s="707"/>
      <c r="O1" s="707"/>
      <c r="P1" s="707"/>
      <c r="Q1" s="707"/>
      <c r="R1" s="707"/>
      <c r="S1" s="707"/>
      <c r="T1" s="707"/>
      <c r="U1" s="707"/>
      <c r="V1" s="707"/>
      <c r="W1" s="707"/>
      <c r="X1" s="707"/>
      <c r="Y1" s="707"/>
      <c r="Z1" s="707"/>
      <c r="AA1" s="707"/>
      <c r="AB1" s="707"/>
      <c r="AC1" s="707"/>
      <c r="AD1" s="707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</row>
    <row r="2" spans="1:47" ht="15" customHeight="1" x14ac:dyDescent="0.2">
      <c r="A2" s="707" t="s">
        <v>708</v>
      </c>
      <c r="B2" s="707"/>
      <c r="C2" s="707"/>
      <c r="D2" s="707"/>
      <c r="E2" s="707"/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  <c r="Q2" s="707"/>
      <c r="R2" s="707"/>
      <c r="S2" s="707"/>
      <c r="T2" s="707"/>
      <c r="U2" s="707"/>
      <c r="V2" s="707"/>
      <c r="W2" s="707"/>
      <c r="X2" s="707"/>
      <c r="Y2" s="707"/>
      <c r="Z2" s="707"/>
      <c r="AA2" s="707"/>
      <c r="AB2" s="707"/>
      <c r="AC2" s="707"/>
      <c r="AD2" s="707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229"/>
    </row>
    <row r="3" spans="1:47" ht="15" customHeight="1" x14ac:dyDescent="0.2">
      <c r="A3" s="708" t="s">
        <v>707</v>
      </c>
      <c r="B3" s="708"/>
      <c r="C3" s="708"/>
      <c r="D3" s="708"/>
      <c r="E3" s="708"/>
      <c r="F3" s="708"/>
      <c r="G3" s="708"/>
      <c r="H3" s="708"/>
      <c r="I3" s="708"/>
      <c r="J3" s="708"/>
      <c r="K3" s="708"/>
      <c r="L3" s="708"/>
      <c r="M3" s="708"/>
      <c r="N3" s="708"/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08"/>
      <c r="AA3" s="708"/>
      <c r="AB3" s="708"/>
      <c r="AC3" s="708"/>
      <c r="AD3" s="708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</row>
    <row r="5" spans="1:47" x14ac:dyDescent="0.2">
      <c r="A5" s="607"/>
      <c r="B5" s="607"/>
      <c r="C5" s="607"/>
      <c r="D5" s="607"/>
      <c r="E5" s="607"/>
      <c r="F5" s="607"/>
      <c r="G5" s="607"/>
      <c r="H5" s="607"/>
      <c r="I5" s="607"/>
      <c r="J5" s="607"/>
      <c r="K5" s="607"/>
      <c r="L5" s="607"/>
      <c r="M5" s="607"/>
      <c r="N5" s="607"/>
      <c r="O5" s="607"/>
      <c r="P5" s="607"/>
      <c r="Q5" s="607"/>
      <c r="R5" s="607"/>
      <c r="S5" s="607"/>
      <c r="T5" s="607"/>
      <c r="U5" s="607"/>
      <c r="V5" s="607"/>
      <c r="W5" s="607"/>
      <c r="X5" s="607"/>
      <c r="Y5" s="607"/>
      <c r="Z5" s="607"/>
      <c r="AA5" s="607"/>
      <c r="AB5" s="607"/>
      <c r="AC5" s="607"/>
      <c r="AD5" s="607"/>
    </row>
    <row r="6" spans="1:47" x14ac:dyDescent="0.2">
      <c r="A6" s="607"/>
      <c r="B6" s="607"/>
      <c r="C6" s="607"/>
      <c r="D6" s="607"/>
      <c r="E6" s="607"/>
      <c r="F6" s="607"/>
      <c r="G6" s="607"/>
      <c r="H6" s="607"/>
      <c r="I6" s="607"/>
      <c r="J6" s="607"/>
      <c r="K6" s="607"/>
      <c r="L6" s="607"/>
      <c r="M6" s="607"/>
      <c r="N6" s="607"/>
      <c r="O6" s="607"/>
      <c r="P6" s="607"/>
      <c r="Q6" s="607"/>
      <c r="R6" s="607"/>
      <c r="S6" s="607"/>
      <c r="T6" s="607"/>
      <c r="U6" s="607"/>
      <c r="V6" s="607"/>
      <c r="W6" s="607"/>
      <c r="X6" s="607"/>
      <c r="Y6" s="607"/>
      <c r="Z6" s="607"/>
      <c r="AA6" s="607"/>
      <c r="AB6" s="607"/>
      <c r="AC6" s="607"/>
      <c r="AD6" s="607"/>
    </row>
    <row r="7" spans="1:47" x14ac:dyDescent="0.2">
      <c r="A7" s="608"/>
      <c r="B7" s="608"/>
      <c r="C7" s="608"/>
      <c r="D7" s="608"/>
      <c r="E7" s="608"/>
      <c r="F7" s="608"/>
      <c r="G7" s="608"/>
      <c r="H7" s="608"/>
      <c r="I7" s="608"/>
      <c r="J7" s="608"/>
      <c r="K7" s="608"/>
      <c r="L7" s="608"/>
      <c r="M7" s="608"/>
      <c r="N7" s="608"/>
      <c r="O7" s="608"/>
      <c r="P7" s="608"/>
      <c r="Q7" s="608"/>
      <c r="R7" s="608"/>
      <c r="S7" s="608"/>
      <c r="T7" s="608"/>
      <c r="U7" s="608"/>
      <c r="V7" s="608"/>
      <c r="W7" s="608"/>
      <c r="X7" s="608"/>
      <c r="Y7" s="608"/>
      <c r="Z7" s="608"/>
      <c r="AA7" s="608"/>
      <c r="AB7" s="608"/>
      <c r="AC7" s="608"/>
      <c r="AD7" s="608"/>
    </row>
    <row r="8" spans="1:47" x14ac:dyDescent="0.2">
      <c r="A8" s="261"/>
      <c r="B8" s="105"/>
      <c r="C8" s="226" t="s">
        <v>703</v>
      </c>
      <c r="D8" s="226" t="s">
        <v>704</v>
      </c>
      <c r="E8" s="227" t="s">
        <v>7</v>
      </c>
      <c r="F8" s="226" t="s">
        <v>705</v>
      </c>
      <c r="G8" s="227" t="s">
        <v>706</v>
      </c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</row>
    <row r="9" spans="1:47" ht="30" x14ac:dyDescent="0.25">
      <c r="A9" s="261"/>
      <c r="B9" s="105"/>
      <c r="C9" s="263" t="s">
        <v>742</v>
      </c>
      <c r="D9" s="262" t="s">
        <v>743</v>
      </c>
      <c r="E9" s="266" t="s">
        <v>749</v>
      </c>
      <c r="F9" s="270">
        <v>7.4000000000000003E-3</v>
      </c>
      <c r="G9" s="270" t="s">
        <v>752</v>
      </c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</row>
    <row r="10" spans="1:47" ht="45" x14ac:dyDescent="0.25">
      <c r="A10" s="261"/>
      <c r="B10" s="105"/>
      <c r="C10" s="263" t="s">
        <v>744</v>
      </c>
      <c r="D10" s="262" t="s">
        <v>745</v>
      </c>
      <c r="E10" s="268" t="s">
        <v>750</v>
      </c>
      <c r="F10" s="269">
        <v>0.74570000000000003</v>
      </c>
      <c r="G10" s="270" t="s">
        <v>752</v>
      </c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</row>
    <row r="11" spans="1:47" ht="60" x14ac:dyDescent="0.25">
      <c r="A11" s="261"/>
      <c r="B11" s="105"/>
      <c r="C11" s="263" t="s">
        <v>746</v>
      </c>
      <c r="D11" s="264" t="s">
        <v>747</v>
      </c>
      <c r="E11" s="267" t="s">
        <v>751</v>
      </c>
      <c r="F11" s="265" t="s">
        <v>748</v>
      </c>
      <c r="G11" s="270" t="s">
        <v>752</v>
      </c>
      <c r="H11" s="261"/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</row>
    <row r="13" spans="1:47" s="112" customFormat="1" ht="11.25" customHeight="1" x14ac:dyDescent="0.2">
      <c r="A13" s="593" t="s">
        <v>0</v>
      </c>
      <c r="B13" s="596" t="s">
        <v>1</v>
      </c>
      <c r="C13" s="596" t="s">
        <v>696</v>
      </c>
      <c r="D13" s="597" t="s">
        <v>633</v>
      </c>
      <c r="E13" s="598"/>
      <c r="F13" s="597" t="s">
        <v>736</v>
      </c>
      <c r="G13" s="598"/>
      <c r="H13" s="597" t="s">
        <v>721</v>
      </c>
      <c r="I13" s="603"/>
      <c r="J13" s="598"/>
      <c r="K13" s="597" t="s">
        <v>722</v>
      </c>
      <c r="L13" s="598"/>
      <c r="M13" s="609" t="s">
        <v>433</v>
      </c>
      <c r="N13" s="611"/>
      <c r="O13" s="611"/>
      <c r="P13" s="611"/>
      <c r="Q13" s="611"/>
      <c r="R13" s="611"/>
      <c r="S13" s="611"/>
      <c r="T13" s="610"/>
      <c r="U13" s="597" t="s">
        <v>723</v>
      </c>
      <c r="V13" s="598"/>
      <c r="W13" s="597" t="s">
        <v>724</v>
      </c>
      <c r="X13" s="598"/>
      <c r="Y13" s="597" t="s">
        <v>737</v>
      </c>
      <c r="Z13" s="598"/>
      <c r="AA13" s="596" t="s">
        <v>738</v>
      </c>
      <c r="AB13" s="596"/>
      <c r="AC13" s="593" t="s">
        <v>709</v>
      </c>
      <c r="AD13" s="593" t="s">
        <v>2</v>
      </c>
    </row>
    <row r="14" spans="1:47" s="112" customFormat="1" ht="57.75" customHeight="1" x14ac:dyDescent="0.2">
      <c r="A14" s="594"/>
      <c r="B14" s="593"/>
      <c r="C14" s="593"/>
      <c r="D14" s="599"/>
      <c r="E14" s="600"/>
      <c r="F14" s="601"/>
      <c r="G14" s="602"/>
      <c r="H14" s="601"/>
      <c r="I14" s="604"/>
      <c r="J14" s="602"/>
      <c r="K14" s="601"/>
      <c r="L14" s="602"/>
      <c r="M14" s="609" t="s">
        <v>3</v>
      </c>
      <c r="N14" s="610"/>
      <c r="O14" s="609" t="s">
        <v>4</v>
      </c>
      <c r="P14" s="610"/>
      <c r="Q14" s="609" t="s">
        <v>5</v>
      </c>
      <c r="R14" s="610"/>
      <c r="S14" s="609" t="s">
        <v>6</v>
      </c>
      <c r="T14" s="610"/>
      <c r="U14" s="601"/>
      <c r="V14" s="602"/>
      <c r="W14" s="601"/>
      <c r="X14" s="602"/>
      <c r="Y14" s="601"/>
      <c r="Z14" s="602"/>
      <c r="AA14" s="596"/>
      <c r="AB14" s="596"/>
      <c r="AC14" s="594"/>
      <c r="AD14" s="594"/>
    </row>
    <row r="15" spans="1:47" s="114" customFormat="1" x14ac:dyDescent="0.25">
      <c r="A15" s="595"/>
      <c r="B15" s="593"/>
      <c r="C15" s="593"/>
      <c r="D15" s="253" t="s">
        <v>8</v>
      </c>
      <c r="E15" s="260" t="s">
        <v>7</v>
      </c>
      <c r="F15" s="260" t="s">
        <v>634</v>
      </c>
      <c r="G15" s="260" t="s">
        <v>9</v>
      </c>
      <c r="H15" s="260" t="s">
        <v>7</v>
      </c>
      <c r="I15" s="260" t="s">
        <v>634</v>
      </c>
      <c r="J15" s="260" t="s">
        <v>9</v>
      </c>
      <c r="K15" s="113" t="s">
        <v>635</v>
      </c>
      <c r="L15" s="113" t="s">
        <v>9</v>
      </c>
      <c r="M15" s="113" t="s">
        <v>635</v>
      </c>
      <c r="N15" s="113" t="s">
        <v>9</v>
      </c>
      <c r="O15" s="113" t="s">
        <v>635</v>
      </c>
      <c r="P15" s="113" t="s">
        <v>9</v>
      </c>
      <c r="Q15" s="113" t="s">
        <v>635</v>
      </c>
      <c r="R15" s="113" t="s">
        <v>9</v>
      </c>
      <c r="S15" s="113" t="s">
        <v>635</v>
      </c>
      <c r="T15" s="113" t="s">
        <v>9</v>
      </c>
      <c r="U15" s="113" t="s">
        <v>635</v>
      </c>
      <c r="V15" s="113" t="s">
        <v>9</v>
      </c>
      <c r="W15" s="113" t="s">
        <v>635</v>
      </c>
      <c r="X15" s="113" t="s">
        <v>9</v>
      </c>
      <c r="Y15" s="113" t="s">
        <v>635</v>
      </c>
      <c r="Z15" s="113" t="s">
        <v>9</v>
      </c>
      <c r="AA15" s="113" t="s">
        <v>635</v>
      </c>
      <c r="AB15" s="113" t="s">
        <v>9</v>
      </c>
      <c r="AC15" s="595"/>
      <c r="AD15" s="595"/>
    </row>
    <row r="16" spans="1:47" x14ac:dyDescent="0.2">
      <c r="A16" s="251">
        <v>1</v>
      </c>
      <c r="B16" s="252">
        <v>2</v>
      </c>
      <c r="C16" s="115">
        <v>3</v>
      </c>
      <c r="D16" s="612">
        <v>4</v>
      </c>
      <c r="E16" s="613"/>
      <c r="F16" s="612">
        <v>5</v>
      </c>
      <c r="G16" s="613"/>
      <c r="H16" s="612">
        <v>6</v>
      </c>
      <c r="I16" s="618"/>
      <c r="J16" s="613"/>
      <c r="K16" s="615">
        <v>7</v>
      </c>
      <c r="L16" s="615"/>
      <c r="M16" s="612">
        <v>8</v>
      </c>
      <c r="N16" s="613"/>
      <c r="O16" s="612">
        <v>9</v>
      </c>
      <c r="P16" s="613"/>
      <c r="Q16" s="612">
        <v>10</v>
      </c>
      <c r="R16" s="613"/>
      <c r="S16" s="612">
        <v>11</v>
      </c>
      <c r="T16" s="613"/>
      <c r="U16" s="614" t="s">
        <v>636</v>
      </c>
      <c r="V16" s="615"/>
      <c r="W16" s="614" t="s">
        <v>695</v>
      </c>
      <c r="X16" s="615"/>
      <c r="Y16" s="612" t="s">
        <v>637</v>
      </c>
      <c r="Z16" s="613"/>
      <c r="AA16" s="612" t="s">
        <v>638</v>
      </c>
      <c r="AB16" s="613"/>
      <c r="AC16" s="252">
        <v>16</v>
      </c>
      <c r="AD16" s="252">
        <v>17</v>
      </c>
    </row>
    <row r="17" spans="1:33" x14ac:dyDescent="0.2">
      <c r="A17" s="271"/>
      <c r="B17" s="136"/>
      <c r="C17" s="272"/>
      <c r="D17" s="271"/>
      <c r="E17" s="273"/>
      <c r="F17" s="271"/>
      <c r="G17" s="273"/>
      <c r="H17" s="271"/>
      <c r="I17" s="274"/>
      <c r="J17" s="273"/>
      <c r="K17" s="136"/>
      <c r="L17" s="136"/>
      <c r="M17" s="271"/>
      <c r="N17" s="273"/>
      <c r="O17" s="271"/>
      <c r="P17" s="273"/>
      <c r="Q17" s="271"/>
      <c r="R17" s="273"/>
      <c r="S17" s="271"/>
      <c r="T17" s="273"/>
      <c r="U17" s="174"/>
      <c r="V17" s="136"/>
      <c r="W17" s="174"/>
      <c r="X17" s="136"/>
      <c r="Y17" s="271"/>
      <c r="Z17" s="273"/>
      <c r="AA17" s="271"/>
      <c r="AB17" s="273"/>
      <c r="AC17" s="136"/>
      <c r="AD17" s="136"/>
    </row>
    <row r="18" spans="1:33" ht="45" x14ac:dyDescent="0.2">
      <c r="A18" s="132" t="s">
        <v>3</v>
      </c>
      <c r="B18" s="117" t="s">
        <v>11</v>
      </c>
      <c r="C18" s="117" t="s">
        <v>12</v>
      </c>
      <c r="D18" s="118"/>
      <c r="E18" s="118"/>
      <c r="F18" s="118"/>
      <c r="G18" s="119">
        <f>G19+G83+G105+G125+G133+G141+G142+G157</f>
        <v>31126024130</v>
      </c>
      <c r="H18" s="120"/>
      <c r="I18" s="121"/>
      <c r="J18" s="119">
        <f>J19+J83+J105+J125+J133+J141+J142+J157</f>
        <v>2763421999</v>
      </c>
      <c r="K18" s="122"/>
      <c r="L18" s="119">
        <f>L19+L83+L105+L125+L133+L141+L142+L157</f>
        <v>3503475920</v>
      </c>
      <c r="M18" s="123"/>
      <c r="N18" s="119">
        <f>N19+N83+N105+N125+N133+N141+N142+N157</f>
        <v>918521624</v>
      </c>
      <c r="O18" s="123"/>
      <c r="P18" s="119">
        <f>P19+P83+P105+P125+P133+P141+P142+P157</f>
        <v>793097804</v>
      </c>
      <c r="Q18" s="125"/>
      <c r="R18" s="119">
        <f>R19+R83+R105+R125+R133+R141+R142+R157</f>
        <v>877236561</v>
      </c>
      <c r="S18" s="125"/>
      <c r="T18" s="119">
        <f>T19+T83+T105+T125+T133+T141+T142+T157</f>
        <v>822736179</v>
      </c>
      <c r="U18" s="127"/>
      <c r="V18" s="124">
        <f>N18+P18+R18+T18</f>
        <v>3411592168</v>
      </c>
      <c r="W18" s="128"/>
      <c r="X18" s="129">
        <f>V18/L18*100</f>
        <v>97.377354544511903</v>
      </c>
      <c r="Y18" s="129"/>
      <c r="Z18" s="120">
        <f>Z19+Z83+Z105+Z125+Z133+Z141+Z142+Z157</f>
        <v>5467801738</v>
      </c>
      <c r="AA18" s="129"/>
      <c r="AB18" s="130">
        <f>Z18/G18*100</f>
        <v>17.566656490283972</v>
      </c>
      <c r="AC18" s="130"/>
      <c r="AD18" s="118"/>
      <c r="AF18" s="131"/>
      <c r="AG18" s="131"/>
    </row>
    <row r="19" spans="1:33" ht="33.75" x14ac:dyDescent="0.2">
      <c r="A19" s="116"/>
      <c r="B19" s="628" t="s">
        <v>717</v>
      </c>
      <c r="C19" s="712" t="s">
        <v>13</v>
      </c>
      <c r="D19" s="231" t="s">
        <v>710</v>
      </c>
      <c r="E19" s="232" t="s">
        <v>10</v>
      </c>
      <c r="F19" s="165">
        <v>100</v>
      </c>
      <c r="G19" s="637">
        <f>SUM(G23+G30+G38+G42+G50+G59+G67+G73)</f>
        <v>26692147381</v>
      </c>
      <c r="H19" s="133" t="s">
        <v>10</v>
      </c>
      <c r="I19" s="121">
        <v>80</v>
      </c>
      <c r="J19" s="637">
        <f>SUM(J23+J30+J38+J42+J50+J59+J67+J73)</f>
        <v>2530764494</v>
      </c>
      <c r="K19" s="233">
        <v>80</v>
      </c>
      <c r="L19" s="637">
        <f>SUM(L23+L30+L38+L42+L50+L59+L67+L73)</f>
        <v>3126679170</v>
      </c>
      <c r="M19" s="133">
        <v>20</v>
      </c>
      <c r="N19" s="637">
        <f>SUM(N23+N30+N38+N42+N50+N59+N67+N73)</f>
        <v>865656624</v>
      </c>
      <c r="O19" s="133">
        <v>20</v>
      </c>
      <c r="P19" s="637">
        <f>SUM(P23+P30+P38+P42+P50+P59+P67+P73)</f>
        <v>696514916</v>
      </c>
      <c r="Q19" s="133">
        <v>20</v>
      </c>
      <c r="R19" s="637">
        <f>SUM(R23+R30+R38+R42+R50+R59+R67+R73)</f>
        <v>785011561</v>
      </c>
      <c r="S19" s="172">
        <v>20</v>
      </c>
      <c r="T19" s="637">
        <f>SUM(T23+T30+T38+T42+T50+T59+T67+T73)</f>
        <v>707212429</v>
      </c>
      <c r="U19" s="121">
        <f>M19+O19+Q19+S19</f>
        <v>80</v>
      </c>
      <c r="V19" s="637">
        <f>N19+P19+R19</f>
        <v>2347183101</v>
      </c>
      <c r="W19" s="234">
        <f>U19/K19*100</f>
        <v>100</v>
      </c>
      <c r="X19" s="619">
        <f>V19/L19*100</f>
        <v>75.069521795547701</v>
      </c>
      <c r="Y19" s="129">
        <f>SUM(I19+U19)/2*100%</f>
        <v>80</v>
      </c>
      <c r="Z19" s="637">
        <f t="shared" ref="Z19:Z25" si="0">J19+V19</f>
        <v>4877947595</v>
      </c>
      <c r="AA19" s="129">
        <f>Y19/F19*100</f>
        <v>80</v>
      </c>
      <c r="AB19" s="619">
        <f>Z19/G19*100</f>
        <v>18.274841380773356</v>
      </c>
      <c r="AC19" s="625" t="s">
        <v>697</v>
      </c>
      <c r="AD19" s="118"/>
      <c r="AF19" s="131"/>
      <c r="AG19" s="131"/>
    </row>
    <row r="20" spans="1:33" ht="33.75" x14ac:dyDescent="0.2">
      <c r="A20" s="116"/>
      <c r="B20" s="629"/>
      <c r="C20" s="713"/>
      <c r="D20" s="231" t="s">
        <v>711</v>
      </c>
      <c r="E20" s="232" t="s">
        <v>10</v>
      </c>
      <c r="F20" s="165">
        <v>100</v>
      </c>
      <c r="G20" s="638"/>
      <c r="H20" s="133" t="s">
        <v>10</v>
      </c>
      <c r="I20" s="121">
        <v>100</v>
      </c>
      <c r="J20" s="638"/>
      <c r="K20" s="233">
        <v>100</v>
      </c>
      <c r="L20" s="638"/>
      <c r="M20" s="133">
        <v>25</v>
      </c>
      <c r="N20" s="638"/>
      <c r="O20" s="133">
        <v>25</v>
      </c>
      <c r="P20" s="638"/>
      <c r="Q20" s="133">
        <v>25</v>
      </c>
      <c r="R20" s="638"/>
      <c r="S20" s="172">
        <v>25</v>
      </c>
      <c r="T20" s="638"/>
      <c r="U20" s="121">
        <f t="shared" ref="U20:U22" si="1">M20+O20+Q20+S20</f>
        <v>100</v>
      </c>
      <c r="V20" s="638"/>
      <c r="W20" s="234">
        <f t="shared" ref="W20:W25" si="2">U20/K20*100</f>
        <v>100</v>
      </c>
      <c r="X20" s="620"/>
      <c r="Y20" s="129">
        <f t="shared" ref="Y20:Y21" si="3">SUM(I20+U20)/2*100%</f>
        <v>100</v>
      </c>
      <c r="Z20" s="638">
        <f t="shared" si="0"/>
        <v>0</v>
      </c>
      <c r="AA20" s="129">
        <f t="shared" ref="AA20:AB35" si="4">Y20/F20*100</f>
        <v>100</v>
      </c>
      <c r="AB20" s="620"/>
      <c r="AC20" s="626"/>
      <c r="AD20" s="118"/>
      <c r="AF20" s="131"/>
      <c r="AG20" s="131"/>
    </row>
    <row r="21" spans="1:33" ht="22.5" x14ac:dyDescent="0.2">
      <c r="A21" s="116"/>
      <c r="B21" s="629"/>
      <c r="C21" s="713"/>
      <c r="D21" s="231" t="s">
        <v>712</v>
      </c>
      <c r="E21" s="232" t="s">
        <v>10</v>
      </c>
      <c r="F21" s="165">
        <v>100</v>
      </c>
      <c r="G21" s="638"/>
      <c r="H21" s="133" t="s">
        <v>10</v>
      </c>
      <c r="I21" s="121">
        <v>80</v>
      </c>
      <c r="J21" s="638"/>
      <c r="K21" s="233">
        <v>80</v>
      </c>
      <c r="L21" s="638"/>
      <c r="M21" s="133">
        <v>20</v>
      </c>
      <c r="N21" s="638"/>
      <c r="O21" s="133">
        <v>20</v>
      </c>
      <c r="P21" s="638"/>
      <c r="Q21" s="133">
        <v>20</v>
      </c>
      <c r="R21" s="638"/>
      <c r="S21" s="172">
        <v>20</v>
      </c>
      <c r="T21" s="638"/>
      <c r="U21" s="121">
        <f t="shared" si="1"/>
        <v>80</v>
      </c>
      <c r="V21" s="638"/>
      <c r="W21" s="234">
        <f t="shared" si="2"/>
        <v>100</v>
      </c>
      <c r="X21" s="620"/>
      <c r="Y21" s="129">
        <f t="shared" si="3"/>
        <v>80</v>
      </c>
      <c r="Z21" s="638">
        <f t="shared" si="0"/>
        <v>0</v>
      </c>
      <c r="AA21" s="129">
        <f t="shared" si="4"/>
        <v>80</v>
      </c>
      <c r="AB21" s="620"/>
      <c r="AC21" s="626"/>
      <c r="AD21" s="118"/>
      <c r="AF21" s="131"/>
      <c r="AG21" s="131"/>
    </row>
    <row r="22" spans="1:33" ht="33.75" x14ac:dyDescent="0.2">
      <c r="A22" s="116"/>
      <c r="B22" s="630"/>
      <c r="C22" s="714"/>
      <c r="D22" s="231" t="s">
        <v>713</v>
      </c>
      <c r="E22" s="232" t="s">
        <v>10</v>
      </c>
      <c r="F22" s="165">
        <v>100</v>
      </c>
      <c r="G22" s="639"/>
      <c r="H22" s="133" t="s">
        <v>10</v>
      </c>
      <c r="I22" s="121">
        <v>100</v>
      </c>
      <c r="J22" s="639"/>
      <c r="K22" s="233">
        <v>100</v>
      </c>
      <c r="L22" s="639"/>
      <c r="M22" s="133">
        <v>25</v>
      </c>
      <c r="N22" s="639"/>
      <c r="O22" s="133">
        <v>25</v>
      </c>
      <c r="P22" s="639"/>
      <c r="Q22" s="133">
        <v>25</v>
      </c>
      <c r="R22" s="639"/>
      <c r="S22" s="172">
        <v>25</v>
      </c>
      <c r="T22" s="639"/>
      <c r="U22" s="121">
        <f t="shared" si="1"/>
        <v>100</v>
      </c>
      <c r="V22" s="639"/>
      <c r="W22" s="234">
        <f t="shared" si="2"/>
        <v>100</v>
      </c>
      <c r="X22" s="621"/>
      <c r="Y22" s="129">
        <f>SUM(I22+U22)/2*100%</f>
        <v>100</v>
      </c>
      <c r="Z22" s="639">
        <f t="shared" si="0"/>
        <v>0</v>
      </c>
      <c r="AA22" s="129">
        <f t="shared" si="4"/>
        <v>100</v>
      </c>
      <c r="AB22" s="621"/>
      <c r="AC22" s="627"/>
      <c r="AD22" s="118"/>
      <c r="AF22" s="131"/>
      <c r="AG22" s="131"/>
    </row>
    <row r="23" spans="1:33" ht="33.75" x14ac:dyDescent="0.2">
      <c r="A23" s="650" t="s">
        <v>21</v>
      </c>
      <c r="B23" s="628" t="s">
        <v>14</v>
      </c>
      <c r="C23" s="650" t="s">
        <v>15</v>
      </c>
      <c r="D23" s="231" t="s">
        <v>714</v>
      </c>
      <c r="E23" s="136" t="s">
        <v>10</v>
      </c>
      <c r="F23" s="165">
        <v>100</v>
      </c>
      <c r="G23" s="637">
        <f>SUM(G26:G27)</f>
        <v>420800000</v>
      </c>
      <c r="H23" s="133" t="s">
        <v>10</v>
      </c>
      <c r="I23" s="165">
        <v>100</v>
      </c>
      <c r="J23" s="637">
        <f>SUM(J26:J27)</f>
        <v>36700000</v>
      </c>
      <c r="K23" s="165">
        <v>100</v>
      </c>
      <c r="L23" s="637">
        <f>SUM(L26:L27)</f>
        <v>40100000</v>
      </c>
      <c r="M23" s="133">
        <v>20</v>
      </c>
      <c r="N23" s="637">
        <f>SUM(N26:N27)</f>
        <v>9300000</v>
      </c>
      <c r="O23" s="133">
        <v>20</v>
      </c>
      <c r="P23" s="637">
        <f>SUM(P26:P27)</f>
        <v>10500000</v>
      </c>
      <c r="Q23" s="133">
        <v>20</v>
      </c>
      <c r="R23" s="637">
        <f>SUM(R26:R27)</f>
        <v>11000000</v>
      </c>
      <c r="S23" s="172"/>
      <c r="T23" s="637">
        <f>SUM(T26:T27)</f>
        <v>6200000</v>
      </c>
      <c r="U23" s="127">
        <v>60</v>
      </c>
      <c r="V23" s="709">
        <f>N23+P23+R23+T23</f>
        <v>37000000</v>
      </c>
      <c r="W23" s="234">
        <f>U23/K23*100</f>
        <v>60</v>
      </c>
      <c r="X23" s="619">
        <f>V23/L23*100</f>
        <v>92.26932668329178</v>
      </c>
      <c r="Y23" s="129">
        <f>SUM(I23+U23)/2*100%</f>
        <v>80</v>
      </c>
      <c r="Z23" s="637">
        <f t="shared" si="0"/>
        <v>73700000</v>
      </c>
      <c r="AA23" s="129">
        <f t="shared" si="4"/>
        <v>80</v>
      </c>
      <c r="AB23" s="619">
        <f>Z23/G23*100</f>
        <v>17.514258555133079</v>
      </c>
      <c r="AC23" s="625" t="s">
        <v>697</v>
      </c>
      <c r="AD23" s="118"/>
      <c r="AF23" s="131"/>
      <c r="AG23" s="131"/>
    </row>
    <row r="24" spans="1:33" ht="33.75" x14ac:dyDescent="0.2">
      <c r="A24" s="651"/>
      <c r="B24" s="629"/>
      <c r="C24" s="651"/>
      <c r="D24" s="231" t="s">
        <v>715</v>
      </c>
      <c r="E24" s="136" t="s">
        <v>10</v>
      </c>
      <c r="F24" s="165">
        <v>100</v>
      </c>
      <c r="G24" s="638"/>
      <c r="H24" s="133" t="s">
        <v>10</v>
      </c>
      <c r="I24" s="165">
        <v>100</v>
      </c>
      <c r="J24" s="638"/>
      <c r="K24" s="165">
        <v>100</v>
      </c>
      <c r="L24" s="638"/>
      <c r="M24" s="133">
        <v>20</v>
      </c>
      <c r="N24" s="638"/>
      <c r="O24" s="133">
        <v>20</v>
      </c>
      <c r="P24" s="638"/>
      <c r="Q24" s="133">
        <v>20</v>
      </c>
      <c r="R24" s="638"/>
      <c r="S24" s="172"/>
      <c r="T24" s="638"/>
      <c r="U24" s="127">
        <v>60</v>
      </c>
      <c r="V24" s="710"/>
      <c r="W24" s="234">
        <f t="shared" si="2"/>
        <v>60</v>
      </c>
      <c r="X24" s="620"/>
      <c r="Y24" s="129">
        <f t="shared" ref="Y24:Y25" si="5">SUM(I24+U24)/2*100%</f>
        <v>80</v>
      </c>
      <c r="Z24" s="638">
        <f t="shared" si="0"/>
        <v>0</v>
      </c>
      <c r="AA24" s="129">
        <f t="shared" si="4"/>
        <v>80</v>
      </c>
      <c r="AB24" s="620"/>
      <c r="AC24" s="626"/>
      <c r="AD24" s="118"/>
      <c r="AF24" s="131"/>
      <c r="AG24" s="131"/>
    </row>
    <row r="25" spans="1:33" ht="33.75" x14ac:dyDescent="0.2">
      <c r="A25" s="652"/>
      <c r="B25" s="630"/>
      <c r="C25" s="652"/>
      <c r="D25" s="231" t="s">
        <v>716</v>
      </c>
      <c r="E25" s="136" t="s">
        <v>10</v>
      </c>
      <c r="F25" s="165">
        <v>100</v>
      </c>
      <c r="G25" s="639"/>
      <c r="H25" s="133" t="s">
        <v>10</v>
      </c>
      <c r="I25" s="165">
        <v>100</v>
      </c>
      <c r="J25" s="639"/>
      <c r="K25" s="165">
        <v>100</v>
      </c>
      <c r="L25" s="639"/>
      <c r="M25" s="133">
        <v>20</v>
      </c>
      <c r="N25" s="639"/>
      <c r="O25" s="133">
        <v>20</v>
      </c>
      <c r="P25" s="639"/>
      <c r="Q25" s="133">
        <v>20</v>
      </c>
      <c r="R25" s="639"/>
      <c r="S25" s="172"/>
      <c r="T25" s="639"/>
      <c r="U25" s="127">
        <v>60</v>
      </c>
      <c r="V25" s="711"/>
      <c r="W25" s="234">
        <f t="shared" si="2"/>
        <v>60</v>
      </c>
      <c r="X25" s="621"/>
      <c r="Y25" s="129">
        <f t="shared" si="5"/>
        <v>80</v>
      </c>
      <c r="Z25" s="639">
        <f t="shared" si="0"/>
        <v>0</v>
      </c>
      <c r="AA25" s="129">
        <f t="shared" si="4"/>
        <v>80</v>
      </c>
      <c r="AB25" s="621"/>
      <c r="AC25" s="627"/>
      <c r="AD25" s="118"/>
      <c r="AF25" s="131"/>
      <c r="AG25" s="131"/>
    </row>
    <row r="26" spans="1:33" ht="22.5" x14ac:dyDescent="0.2">
      <c r="A26" s="137" t="s">
        <v>22</v>
      </c>
      <c r="B26" s="138" t="s">
        <v>16</v>
      </c>
      <c r="C26" s="138" t="s">
        <v>17</v>
      </c>
      <c r="D26" s="2" t="s">
        <v>450</v>
      </c>
      <c r="E26" s="3" t="s">
        <v>18</v>
      </c>
      <c r="F26" s="3">
        <v>14</v>
      </c>
      <c r="G26" s="4">
        <v>370800000</v>
      </c>
      <c r="H26" s="3" t="s">
        <v>18</v>
      </c>
      <c r="I26" s="31">
        <v>2</v>
      </c>
      <c r="J26" s="35">
        <v>36700000</v>
      </c>
      <c r="K26" s="139">
        <v>2</v>
      </c>
      <c r="L26" s="5">
        <v>40100000</v>
      </c>
      <c r="M26" s="125">
        <v>1</v>
      </c>
      <c r="N26" s="140">
        <v>9300000</v>
      </c>
      <c r="O26" s="125">
        <v>0</v>
      </c>
      <c r="P26" s="141">
        <v>10500000</v>
      </c>
      <c r="Q26" s="125">
        <v>1</v>
      </c>
      <c r="R26" s="142">
        <v>11000000</v>
      </c>
      <c r="S26" s="125"/>
      <c r="T26" s="140">
        <v>6200000</v>
      </c>
      <c r="U26" s="31">
        <f t="shared" ref="U26" si="6">M26+O26+Q26+S26</f>
        <v>2</v>
      </c>
      <c r="V26" s="143">
        <f>N26+P26+R26+T26</f>
        <v>37000000</v>
      </c>
      <c r="W26" s="144">
        <f>U26/K26*100</f>
        <v>100</v>
      </c>
      <c r="X26" s="145">
        <f>V26/L26*100</f>
        <v>92.26932668329178</v>
      </c>
      <c r="Y26" s="144">
        <f>I26+U26</f>
        <v>4</v>
      </c>
      <c r="Z26" s="146">
        <f>J26+V26</f>
        <v>73700000</v>
      </c>
      <c r="AA26" s="145">
        <f t="shared" si="4"/>
        <v>28.571428571428569</v>
      </c>
      <c r="AB26" s="145">
        <f t="shared" si="4"/>
        <v>19.875943905070116</v>
      </c>
      <c r="AC26" s="145" t="s">
        <v>697</v>
      </c>
      <c r="AD26" s="118"/>
    </row>
    <row r="27" spans="1:33" ht="67.5" x14ac:dyDescent="0.2">
      <c r="A27" s="137" t="s">
        <v>23</v>
      </c>
      <c r="B27" s="138" t="s">
        <v>20</v>
      </c>
      <c r="C27" s="138" t="s">
        <v>19</v>
      </c>
      <c r="D27" s="6" t="s">
        <v>445</v>
      </c>
      <c r="E27" s="7" t="s">
        <v>446</v>
      </c>
      <c r="F27" s="7">
        <v>21</v>
      </c>
      <c r="G27" s="8">
        <v>50000000</v>
      </c>
      <c r="H27" s="9" t="s">
        <v>446</v>
      </c>
      <c r="I27" s="147">
        <v>0</v>
      </c>
      <c r="J27" s="148">
        <v>0</v>
      </c>
      <c r="K27" s="147">
        <v>0</v>
      </c>
      <c r="L27" s="10">
        <v>0</v>
      </c>
      <c r="M27" s="147">
        <v>0</v>
      </c>
      <c r="N27" s="149">
        <v>0</v>
      </c>
      <c r="O27" s="147">
        <v>0</v>
      </c>
      <c r="P27" s="149">
        <v>0</v>
      </c>
      <c r="Q27" s="147"/>
      <c r="R27" s="147"/>
      <c r="S27" s="147"/>
      <c r="T27" s="147"/>
      <c r="U27" s="147">
        <v>0</v>
      </c>
      <c r="V27" s="150">
        <f>N27+P27+R27+T27</f>
        <v>0</v>
      </c>
      <c r="W27" s="144">
        <v>0</v>
      </c>
      <c r="X27" s="145">
        <v>0</v>
      </c>
      <c r="Y27" s="144">
        <v>0</v>
      </c>
      <c r="Z27" s="60">
        <f t="shared" ref="Z27:Z38" si="7">J27+V27</f>
        <v>0</v>
      </c>
      <c r="AA27" s="145">
        <f t="shared" si="4"/>
        <v>0</v>
      </c>
      <c r="AB27" s="145">
        <f t="shared" si="4"/>
        <v>0</v>
      </c>
      <c r="AC27" s="145" t="s">
        <v>697</v>
      </c>
      <c r="AD27" s="181" t="s">
        <v>739</v>
      </c>
    </row>
    <row r="28" spans="1:33" x14ac:dyDescent="0.2">
      <c r="A28" s="646" t="s">
        <v>699</v>
      </c>
      <c r="B28" s="646"/>
      <c r="C28" s="646"/>
      <c r="D28" s="646"/>
      <c r="E28" s="646"/>
      <c r="F28" s="646"/>
      <c r="G28" s="646"/>
      <c r="H28" s="646"/>
      <c r="I28" s="646"/>
      <c r="J28" s="646"/>
      <c r="K28" s="646"/>
      <c r="L28" s="646"/>
      <c r="M28" s="646"/>
      <c r="N28" s="646"/>
      <c r="O28" s="646"/>
      <c r="P28" s="646"/>
      <c r="Q28" s="646"/>
      <c r="R28" s="646"/>
      <c r="S28" s="646"/>
      <c r="T28" s="646"/>
      <c r="U28" s="646"/>
      <c r="V28" s="646"/>
      <c r="W28" s="151">
        <f>AVERAGE(W26:W27)</f>
        <v>50</v>
      </c>
      <c r="X28" s="151">
        <f>AVERAGE(X26:X27)</f>
        <v>46.13466334164589</v>
      </c>
      <c r="Y28" s="152"/>
      <c r="Z28" s="152"/>
      <c r="AA28" s="153"/>
      <c r="AB28" s="151"/>
      <c r="AC28" s="151"/>
      <c r="AD28" s="154"/>
    </row>
    <row r="29" spans="1:33" x14ac:dyDescent="0.2">
      <c r="A29" s="647" t="s">
        <v>685</v>
      </c>
      <c r="B29" s="648"/>
      <c r="C29" s="648"/>
      <c r="D29" s="648"/>
      <c r="E29" s="648"/>
      <c r="F29" s="648"/>
      <c r="G29" s="648"/>
      <c r="H29" s="648"/>
      <c r="I29" s="648"/>
      <c r="J29" s="648"/>
      <c r="K29" s="648"/>
      <c r="L29" s="648"/>
      <c r="M29" s="648"/>
      <c r="N29" s="648"/>
      <c r="O29" s="648"/>
      <c r="P29" s="648"/>
      <c r="Q29" s="648"/>
      <c r="R29" s="648"/>
      <c r="S29" s="648"/>
      <c r="T29" s="648"/>
      <c r="U29" s="648"/>
      <c r="V29" s="649"/>
      <c r="W29" s="151" t="str">
        <f t="shared" ref="W29:X29" si="8">IF(W28&lt;=50,"(SR)",IF(W28&lt;=65,"(R)",IF(W28&lt;=75,"(S)",IF(W28&lt;=90,"(T)","(ST)"))))</f>
        <v>(SR)</v>
      </c>
      <c r="X29" s="151" t="str">
        <f t="shared" si="8"/>
        <v>(SR)</v>
      </c>
      <c r="Y29" s="152"/>
      <c r="Z29" s="152"/>
      <c r="AA29" s="155"/>
      <c r="AB29" s="155"/>
      <c r="AC29" s="155"/>
      <c r="AD29" s="154"/>
    </row>
    <row r="30" spans="1:33" ht="33.75" x14ac:dyDescent="0.2">
      <c r="A30" s="132" t="s">
        <v>24</v>
      </c>
      <c r="B30" s="117" t="s">
        <v>254</v>
      </c>
      <c r="C30" s="1" t="s">
        <v>25</v>
      </c>
      <c r="D30" s="117" t="s">
        <v>26</v>
      </c>
      <c r="E30" s="156" t="s">
        <v>10</v>
      </c>
      <c r="F30" s="132">
        <v>100</v>
      </c>
      <c r="G30" s="157">
        <f>SUM(G31:G35)</f>
        <v>16613486781</v>
      </c>
      <c r="H30" s="156" t="s">
        <v>10</v>
      </c>
      <c r="I30" s="132">
        <v>100</v>
      </c>
      <c r="J30" s="157">
        <f>SUM(J31:J35)</f>
        <v>2079595341</v>
      </c>
      <c r="K30" s="136">
        <v>100</v>
      </c>
      <c r="L30" s="157">
        <f>SUM(L31:L35)</f>
        <v>2489875255</v>
      </c>
      <c r="M30" s="136">
        <v>25</v>
      </c>
      <c r="N30" s="158">
        <f>SUM(N31:N35)</f>
        <v>661399925</v>
      </c>
      <c r="O30" s="136">
        <v>25</v>
      </c>
      <c r="P30" s="158">
        <f>SUM(P31:P35)</f>
        <v>588238277</v>
      </c>
      <c r="Q30" s="136">
        <v>25</v>
      </c>
      <c r="R30" s="158">
        <f>SUM(R31:R35)</f>
        <v>682091335</v>
      </c>
      <c r="S30" s="136">
        <v>25</v>
      </c>
      <c r="T30" s="158">
        <f>SUM(T31:T35)</f>
        <v>521394896</v>
      </c>
      <c r="U30" s="136">
        <f>M30+O30+Q30+S30</f>
        <v>100</v>
      </c>
      <c r="V30" s="121">
        <f>N30+P30+R30+T30</f>
        <v>2453124433</v>
      </c>
      <c r="W30" s="159">
        <f>U30/K30*100</f>
        <v>100</v>
      </c>
      <c r="X30" s="129">
        <f>V30/L30*100</f>
        <v>98.523989427735401</v>
      </c>
      <c r="Y30" s="159">
        <v>100</v>
      </c>
      <c r="Z30" s="158">
        <f>SUM(Z31:Z35)</f>
        <v>4532719774</v>
      </c>
      <c r="AA30" s="159">
        <f>Y30/F30*100</f>
        <v>100</v>
      </c>
      <c r="AB30" s="129">
        <f>Z30/G30*100</f>
        <v>27.283374247384607</v>
      </c>
      <c r="AC30" s="145" t="s">
        <v>697</v>
      </c>
      <c r="AD30" s="118"/>
    </row>
    <row r="31" spans="1:33" ht="22.5" x14ac:dyDescent="0.2">
      <c r="A31" s="137" t="s">
        <v>27</v>
      </c>
      <c r="B31" s="138" t="s">
        <v>255</v>
      </c>
      <c r="C31" s="6" t="s">
        <v>256</v>
      </c>
      <c r="D31" s="6" t="s">
        <v>447</v>
      </c>
      <c r="E31" s="3" t="s">
        <v>253</v>
      </c>
      <c r="F31" s="3">
        <v>23</v>
      </c>
      <c r="G31" s="4">
        <v>16321886781</v>
      </c>
      <c r="H31" s="3" t="s">
        <v>253</v>
      </c>
      <c r="I31" s="3">
        <v>15</v>
      </c>
      <c r="J31" s="11">
        <v>2043005341</v>
      </c>
      <c r="K31" s="7">
        <v>16</v>
      </c>
      <c r="L31" s="12">
        <v>2468875255</v>
      </c>
      <c r="M31" s="125">
        <v>14</v>
      </c>
      <c r="N31" s="140">
        <v>656299925</v>
      </c>
      <c r="O31" s="125">
        <v>14</v>
      </c>
      <c r="P31" s="160">
        <v>582538277</v>
      </c>
      <c r="Q31" s="125">
        <v>14</v>
      </c>
      <c r="R31" s="161">
        <v>676991335</v>
      </c>
      <c r="S31" s="125"/>
      <c r="T31" s="140">
        <v>517994896</v>
      </c>
      <c r="U31" s="125">
        <v>14</v>
      </c>
      <c r="V31" s="143">
        <f t="shared" ref="V31" si="9">N31+P31+R31+T31</f>
        <v>2433824433</v>
      </c>
      <c r="W31" s="144">
        <f t="shared" ref="W31:X32" si="10">U31/K31*100</f>
        <v>87.5</v>
      </c>
      <c r="X31" s="145">
        <f t="shared" si="10"/>
        <v>98.580291898952183</v>
      </c>
      <c r="Y31" s="3">
        <v>15</v>
      </c>
      <c r="Z31" s="146">
        <f>J31+V31</f>
        <v>4476829774</v>
      </c>
      <c r="AA31" s="145">
        <f>Y31/F31*100</f>
        <v>65.217391304347828</v>
      </c>
      <c r="AB31" s="145">
        <f t="shared" si="4"/>
        <v>27.428383948915712</v>
      </c>
      <c r="AC31" s="145" t="s">
        <v>697</v>
      </c>
      <c r="AD31" s="118"/>
    </row>
    <row r="32" spans="1:33" ht="33.75" x14ac:dyDescent="0.2">
      <c r="A32" s="137" t="s">
        <v>434</v>
      </c>
      <c r="B32" s="138" t="s">
        <v>29</v>
      </c>
      <c r="C32" s="20" t="s">
        <v>28</v>
      </c>
      <c r="D32" s="6" t="s">
        <v>448</v>
      </c>
      <c r="E32" s="3" t="s">
        <v>18</v>
      </c>
      <c r="F32" s="3">
        <v>98</v>
      </c>
      <c r="G32" s="4">
        <v>261600000</v>
      </c>
      <c r="H32" s="3" t="s">
        <v>18</v>
      </c>
      <c r="I32" s="3">
        <v>12</v>
      </c>
      <c r="J32" s="11">
        <v>36590000</v>
      </c>
      <c r="K32" s="139">
        <v>14</v>
      </c>
      <c r="L32" s="5">
        <v>21000000</v>
      </c>
      <c r="M32" s="125">
        <v>3</v>
      </c>
      <c r="N32" s="140">
        <v>5100000</v>
      </c>
      <c r="O32" s="125">
        <v>3</v>
      </c>
      <c r="P32" s="160">
        <v>5700000</v>
      </c>
      <c r="Q32" s="125">
        <v>4</v>
      </c>
      <c r="R32" s="161">
        <v>5100000</v>
      </c>
      <c r="S32" s="125">
        <v>4</v>
      </c>
      <c r="T32" s="140">
        <v>3400000</v>
      </c>
      <c r="U32" s="31">
        <f>M32+O32+Q32+S32</f>
        <v>14</v>
      </c>
      <c r="V32" s="143">
        <f>N32+P32+R32+T32</f>
        <v>19300000</v>
      </c>
      <c r="W32" s="144">
        <f t="shared" si="10"/>
        <v>100</v>
      </c>
      <c r="X32" s="145">
        <f t="shared" si="10"/>
        <v>91.904761904761898</v>
      </c>
      <c r="Y32" s="147">
        <f>I32+U32</f>
        <v>26</v>
      </c>
      <c r="Z32" s="146">
        <f t="shared" si="7"/>
        <v>55890000</v>
      </c>
      <c r="AA32" s="145">
        <f t="shared" si="4"/>
        <v>26.530612244897959</v>
      </c>
      <c r="AB32" s="145">
        <f t="shared" si="4"/>
        <v>21.364678899082566</v>
      </c>
      <c r="AC32" s="145" t="s">
        <v>697</v>
      </c>
      <c r="AD32" s="118"/>
    </row>
    <row r="33" spans="1:30" ht="45" x14ac:dyDescent="0.2">
      <c r="A33" s="137" t="s">
        <v>435</v>
      </c>
      <c r="B33" s="138" t="s">
        <v>30</v>
      </c>
      <c r="C33" s="20" t="s">
        <v>31</v>
      </c>
      <c r="D33" s="2" t="s">
        <v>449</v>
      </c>
      <c r="E33" s="7" t="s">
        <v>446</v>
      </c>
      <c r="F33" s="7">
        <v>1</v>
      </c>
      <c r="G33" s="8">
        <v>30000000</v>
      </c>
      <c r="H33" s="162" t="s">
        <v>446</v>
      </c>
      <c r="I33" s="7">
        <v>0</v>
      </c>
      <c r="J33" s="13">
        <v>0</v>
      </c>
      <c r="K33" s="147">
        <v>0</v>
      </c>
      <c r="L33" s="10">
        <v>0</v>
      </c>
      <c r="M33" s="147">
        <v>0</v>
      </c>
      <c r="N33" s="149">
        <v>0</v>
      </c>
      <c r="O33" s="147">
        <v>0</v>
      </c>
      <c r="P33" s="149">
        <v>0</v>
      </c>
      <c r="Q33" s="147"/>
      <c r="R33" s="147"/>
      <c r="S33" s="147"/>
      <c r="T33" s="147"/>
      <c r="U33" s="147">
        <v>0</v>
      </c>
      <c r="V33" s="150">
        <f>N33+P33+R33+T33</f>
        <v>0</v>
      </c>
      <c r="W33" s="145">
        <f>U33/F33*100</f>
        <v>0</v>
      </c>
      <c r="X33" s="145">
        <f t="shared" ref="X33" si="11">V33/G33*100</f>
        <v>0</v>
      </c>
      <c r="Y33" s="147">
        <f t="shared" ref="Y33:Y35" si="12">I33+U33</f>
        <v>0</v>
      </c>
      <c r="Z33" s="60">
        <f t="shared" si="7"/>
        <v>0</v>
      </c>
      <c r="AA33" s="145">
        <f t="shared" si="4"/>
        <v>0</v>
      </c>
      <c r="AB33" s="145">
        <f t="shared" si="4"/>
        <v>0</v>
      </c>
      <c r="AC33" s="145" t="s">
        <v>697</v>
      </c>
      <c r="AD33" s="147" t="s">
        <v>718</v>
      </c>
    </row>
    <row r="34" spans="1:30" ht="67.5" x14ac:dyDescent="0.2">
      <c r="A34" s="137" t="s">
        <v>436</v>
      </c>
      <c r="B34" s="138" t="s">
        <v>639</v>
      </c>
      <c r="C34" s="163" t="s">
        <v>32</v>
      </c>
      <c r="D34" s="14" t="s">
        <v>641</v>
      </c>
      <c r="E34" s="7" t="s">
        <v>446</v>
      </c>
      <c r="F34" s="7">
        <v>126</v>
      </c>
      <c r="G34" s="13">
        <v>0</v>
      </c>
      <c r="H34" s="162" t="s">
        <v>446</v>
      </c>
      <c r="I34" s="7">
        <v>0</v>
      </c>
      <c r="J34" s="13">
        <v>0</v>
      </c>
      <c r="K34" s="147">
        <v>0</v>
      </c>
      <c r="L34" s="10">
        <v>0</v>
      </c>
      <c r="M34" s="147">
        <v>0</v>
      </c>
      <c r="N34" s="149">
        <v>0</v>
      </c>
      <c r="O34" s="147">
        <v>0</v>
      </c>
      <c r="P34" s="149">
        <v>0</v>
      </c>
      <c r="Q34" s="147"/>
      <c r="R34" s="147"/>
      <c r="S34" s="147"/>
      <c r="T34" s="147"/>
      <c r="U34" s="31">
        <f>M34+O34+Q34+S34</f>
        <v>0</v>
      </c>
      <c r="V34" s="150">
        <f>N34+P34+R34+T34</f>
        <v>0</v>
      </c>
      <c r="W34" s="145">
        <f>U34/F34*100</f>
        <v>0</v>
      </c>
      <c r="X34" s="145">
        <v>0</v>
      </c>
      <c r="Y34" s="147">
        <f t="shared" si="12"/>
        <v>0</v>
      </c>
      <c r="Z34" s="60">
        <f t="shared" si="7"/>
        <v>0</v>
      </c>
      <c r="AA34" s="145">
        <f t="shared" si="4"/>
        <v>0</v>
      </c>
      <c r="AB34" s="145">
        <v>0</v>
      </c>
      <c r="AC34" s="145" t="s">
        <v>697</v>
      </c>
      <c r="AD34" s="147" t="s">
        <v>718</v>
      </c>
    </row>
    <row r="35" spans="1:30" ht="33.75" x14ac:dyDescent="0.2">
      <c r="A35" s="137" t="s">
        <v>437</v>
      </c>
      <c r="B35" s="138" t="s">
        <v>640</v>
      </c>
      <c r="C35" s="20" t="s">
        <v>33</v>
      </c>
      <c r="D35" s="14" t="s">
        <v>642</v>
      </c>
      <c r="E35" s="3" t="s">
        <v>18</v>
      </c>
      <c r="F35" s="7">
        <v>7</v>
      </c>
      <c r="G35" s="13">
        <v>0</v>
      </c>
      <c r="H35" s="162" t="s">
        <v>18</v>
      </c>
      <c r="I35" s="7">
        <v>0</v>
      </c>
      <c r="J35" s="13">
        <v>0</v>
      </c>
      <c r="K35" s="147">
        <v>0</v>
      </c>
      <c r="L35" s="10">
        <v>0</v>
      </c>
      <c r="M35" s="147">
        <v>0</v>
      </c>
      <c r="N35" s="149">
        <v>0</v>
      </c>
      <c r="O35" s="147">
        <v>0</v>
      </c>
      <c r="P35" s="149">
        <v>0</v>
      </c>
      <c r="Q35" s="147"/>
      <c r="R35" s="147"/>
      <c r="S35" s="147"/>
      <c r="T35" s="147"/>
      <c r="U35" s="147">
        <v>0</v>
      </c>
      <c r="V35" s="150">
        <f>N35+P35+R35+T35</f>
        <v>0</v>
      </c>
      <c r="W35" s="145">
        <f>U35/F35*100</f>
        <v>0</v>
      </c>
      <c r="X35" s="145">
        <v>0</v>
      </c>
      <c r="Y35" s="147">
        <f t="shared" si="12"/>
        <v>0</v>
      </c>
      <c r="Z35" s="60">
        <f t="shared" si="7"/>
        <v>0</v>
      </c>
      <c r="AA35" s="145">
        <f t="shared" si="4"/>
        <v>0</v>
      </c>
      <c r="AB35" s="145">
        <v>0</v>
      </c>
      <c r="AC35" s="145" t="s">
        <v>697</v>
      </c>
      <c r="AD35" s="147" t="s">
        <v>718</v>
      </c>
    </row>
    <row r="36" spans="1:30" x14ac:dyDescent="0.2">
      <c r="A36" s="646" t="s">
        <v>699</v>
      </c>
      <c r="B36" s="646"/>
      <c r="C36" s="646"/>
      <c r="D36" s="646"/>
      <c r="E36" s="646"/>
      <c r="F36" s="646"/>
      <c r="G36" s="646"/>
      <c r="H36" s="646"/>
      <c r="I36" s="646"/>
      <c r="J36" s="646"/>
      <c r="K36" s="646"/>
      <c r="L36" s="646"/>
      <c r="M36" s="646"/>
      <c r="N36" s="646"/>
      <c r="O36" s="646"/>
      <c r="P36" s="646"/>
      <c r="Q36" s="646"/>
      <c r="R36" s="646"/>
      <c r="S36" s="646"/>
      <c r="T36" s="646"/>
      <c r="U36" s="646"/>
      <c r="V36" s="646"/>
      <c r="W36" s="151">
        <f>AVERAGE(W31:W35)</f>
        <v>37.5</v>
      </c>
      <c r="X36" s="151">
        <f>AVERAGE(X31:X35)</f>
        <v>38.097010760742819</v>
      </c>
      <c r="Y36" s="152"/>
      <c r="Z36" s="152"/>
      <c r="AA36" s="153"/>
      <c r="AB36" s="151"/>
      <c r="AC36" s="151"/>
      <c r="AD36" s="154"/>
    </row>
    <row r="37" spans="1:30" x14ac:dyDescent="0.2">
      <c r="A37" s="647" t="s">
        <v>685</v>
      </c>
      <c r="B37" s="648"/>
      <c r="C37" s="648"/>
      <c r="D37" s="648"/>
      <c r="E37" s="648"/>
      <c r="F37" s="648"/>
      <c r="G37" s="648"/>
      <c r="H37" s="648"/>
      <c r="I37" s="648"/>
      <c r="J37" s="648"/>
      <c r="K37" s="648"/>
      <c r="L37" s="648"/>
      <c r="M37" s="648"/>
      <c r="N37" s="648"/>
      <c r="O37" s="648"/>
      <c r="P37" s="648"/>
      <c r="Q37" s="648"/>
      <c r="R37" s="648"/>
      <c r="S37" s="648"/>
      <c r="T37" s="648"/>
      <c r="U37" s="648"/>
      <c r="V37" s="649"/>
      <c r="W37" s="151" t="str">
        <f t="shared" ref="W37:X37" si="13">IF(W36&lt;=50,"(SR)",IF(W36&lt;=65,"(R)",IF(W36&lt;=75,"(S)",IF(W36&lt;=90,"(T)","(ST)"))))</f>
        <v>(SR)</v>
      </c>
      <c r="X37" s="151" t="str">
        <f t="shared" si="13"/>
        <v>(SR)</v>
      </c>
      <c r="Y37" s="152"/>
      <c r="Z37" s="152"/>
      <c r="AA37" s="155"/>
      <c r="AB37" s="155"/>
      <c r="AC37" s="155"/>
      <c r="AD37" s="154"/>
    </row>
    <row r="38" spans="1:30" ht="33.75" x14ac:dyDescent="0.2">
      <c r="A38" s="132" t="s">
        <v>34</v>
      </c>
      <c r="B38" s="117" t="s">
        <v>37</v>
      </c>
      <c r="C38" s="276" t="s">
        <v>36</v>
      </c>
      <c r="D38" s="15" t="s">
        <v>40</v>
      </c>
      <c r="E38" s="16" t="s">
        <v>452</v>
      </c>
      <c r="F38" s="16" t="s">
        <v>643</v>
      </c>
      <c r="G38" s="17">
        <f>SUM(G39)</f>
        <v>222000000</v>
      </c>
      <c r="H38" s="134" t="s">
        <v>691</v>
      </c>
      <c r="I38" s="16" t="s">
        <v>686</v>
      </c>
      <c r="J38" s="119">
        <f>SUM(J39)</f>
        <v>19300000</v>
      </c>
      <c r="K38" s="132" t="s">
        <v>425</v>
      </c>
      <c r="L38" s="119">
        <f>SUM(L39)</f>
        <v>22700000</v>
      </c>
      <c r="M38" s="132" t="s">
        <v>684</v>
      </c>
      <c r="N38" s="120">
        <f>SUM(N39)</f>
        <v>5100000</v>
      </c>
      <c r="O38" s="132" t="s">
        <v>690</v>
      </c>
      <c r="P38" s="120">
        <f>SUM(P39)</f>
        <v>5700000</v>
      </c>
      <c r="Q38" s="132" t="s">
        <v>690</v>
      </c>
      <c r="R38" s="120">
        <f>SUM(R39)</f>
        <v>6800000</v>
      </c>
      <c r="S38" s="132" t="s">
        <v>690</v>
      </c>
      <c r="T38" s="120">
        <f>SUM(T39)</f>
        <v>3400000</v>
      </c>
      <c r="U38" s="132" t="s">
        <v>690</v>
      </c>
      <c r="V38" s="121">
        <f>N38+P38+R38+T38</f>
        <v>21000000</v>
      </c>
      <c r="W38" s="164">
        <v>68</v>
      </c>
      <c r="X38" s="129">
        <f>V38/L38*100</f>
        <v>92.511013215859023</v>
      </c>
      <c r="Y38" s="135" t="s">
        <v>690</v>
      </c>
      <c r="Z38" s="66">
        <f t="shared" si="7"/>
        <v>40300000</v>
      </c>
      <c r="AA38" s="164">
        <v>68</v>
      </c>
      <c r="AB38" s="129">
        <f>Z38/G38*100</f>
        <v>18.153153153153152</v>
      </c>
      <c r="AC38" s="145" t="s">
        <v>697</v>
      </c>
      <c r="AD38" s="165"/>
    </row>
    <row r="39" spans="1:30" ht="22.5" x14ac:dyDescent="0.2">
      <c r="A39" s="137" t="s">
        <v>35</v>
      </c>
      <c r="B39" s="138" t="s">
        <v>39</v>
      </c>
      <c r="C39" s="20" t="s">
        <v>38</v>
      </c>
      <c r="D39" s="6" t="s">
        <v>451</v>
      </c>
      <c r="E39" s="7" t="s">
        <v>446</v>
      </c>
      <c r="F39" s="7">
        <v>74</v>
      </c>
      <c r="G39" s="8">
        <v>222000000</v>
      </c>
      <c r="H39" s="166" t="s">
        <v>446</v>
      </c>
      <c r="I39" s="18">
        <v>12</v>
      </c>
      <c r="J39" s="19">
        <v>19300000</v>
      </c>
      <c r="K39" s="167">
        <v>12</v>
      </c>
      <c r="L39" s="168">
        <v>22700000</v>
      </c>
      <c r="M39" s="167">
        <v>3</v>
      </c>
      <c r="N39" s="140">
        <v>5100000</v>
      </c>
      <c r="O39" s="137">
        <v>3</v>
      </c>
      <c r="P39" s="160">
        <v>5700000</v>
      </c>
      <c r="Q39" s="137">
        <v>3</v>
      </c>
      <c r="R39" s="161">
        <v>6800000</v>
      </c>
      <c r="S39" s="169">
        <v>3</v>
      </c>
      <c r="T39" s="140">
        <v>3400000</v>
      </c>
      <c r="U39" s="137">
        <f>M39+O39+Q39+S39</f>
        <v>12</v>
      </c>
      <c r="V39" s="143">
        <f>N39+P39+R39+T39</f>
        <v>21000000</v>
      </c>
      <c r="W39" s="145">
        <f>U39/K39*100</f>
        <v>100</v>
      </c>
      <c r="X39" s="145">
        <f>V39/L39*100</f>
        <v>92.511013215859023</v>
      </c>
      <c r="Y39" s="147">
        <f t="shared" ref="Y39:Z47" si="14">I39+U39</f>
        <v>24</v>
      </c>
      <c r="Z39" s="12">
        <f>J39+V39</f>
        <v>40300000</v>
      </c>
      <c r="AA39" s="145">
        <f>Y39/F39*100</f>
        <v>32.432432432432435</v>
      </c>
      <c r="AB39" s="145">
        <f>Z39/G39*100</f>
        <v>18.153153153153152</v>
      </c>
      <c r="AC39" s="145" t="s">
        <v>697</v>
      </c>
      <c r="AD39" s="118"/>
    </row>
    <row r="40" spans="1:30" x14ac:dyDescent="0.2">
      <c r="A40" s="646" t="s">
        <v>699</v>
      </c>
      <c r="B40" s="646"/>
      <c r="C40" s="646"/>
      <c r="D40" s="646"/>
      <c r="E40" s="646"/>
      <c r="F40" s="646"/>
      <c r="G40" s="646"/>
      <c r="H40" s="646"/>
      <c r="I40" s="646"/>
      <c r="J40" s="646"/>
      <c r="K40" s="646"/>
      <c r="L40" s="646"/>
      <c r="M40" s="646"/>
      <c r="N40" s="646"/>
      <c r="O40" s="646"/>
      <c r="P40" s="646"/>
      <c r="Q40" s="646"/>
      <c r="R40" s="646"/>
      <c r="S40" s="646"/>
      <c r="T40" s="646"/>
      <c r="U40" s="646"/>
      <c r="V40" s="646"/>
      <c r="W40" s="151">
        <f>AVERAGE(W39)</f>
        <v>100</v>
      </c>
      <c r="X40" s="151">
        <f>AVERAGE(X39)</f>
        <v>92.511013215859023</v>
      </c>
      <c r="Y40" s="152"/>
      <c r="Z40" s="152"/>
      <c r="AA40" s="153"/>
      <c r="AB40" s="151"/>
      <c r="AC40" s="151"/>
      <c r="AD40" s="154"/>
    </row>
    <row r="41" spans="1:30" x14ac:dyDescent="0.2">
      <c r="A41" s="647" t="s">
        <v>685</v>
      </c>
      <c r="B41" s="648"/>
      <c r="C41" s="648"/>
      <c r="D41" s="648"/>
      <c r="E41" s="648"/>
      <c r="F41" s="648"/>
      <c r="G41" s="648"/>
      <c r="H41" s="648"/>
      <c r="I41" s="648"/>
      <c r="J41" s="648"/>
      <c r="K41" s="648"/>
      <c r="L41" s="648"/>
      <c r="M41" s="648"/>
      <c r="N41" s="648"/>
      <c r="O41" s="648"/>
      <c r="P41" s="648"/>
      <c r="Q41" s="648"/>
      <c r="R41" s="648"/>
      <c r="S41" s="648"/>
      <c r="T41" s="648"/>
      <c r="U41" s="648"/>
      <c r="V41" s="649"/>
      <c r="W41" s="151" t="str">
        <f t="shared" ref="W41:X41" si="15">IF(W40&lt;=50,"(SR)",IF(W40&lt;=65,"(R)",IF(W40&lt;=75,"(S)",IF(W40&lt;=90,"(T)","(ST)"))))</f>
        <v>(ST)</v>
      </c>
      <c r="X41" s="151" t="str">
        <f t="shared" si="15"/>
        <v>(ST)</v>
      </c>
      <c r="Y41" s="152"/>
      <c r="Z41" s="152"/>
      <c r="AA41" s="155"/>
      <c r="AB41" s="155"/>
      <c r="AC41" s="155"/>
      <c r="AD41" s="154"/>
    </row>
    <row r="42" spans="1:30" ht="33.75" x14ac:dyDescent="0.2">
      <c r="A42" s="132" t="s">
        <v>41</v>
      </c>
      <c r="B42" s="117" t="s">
        <v>44</v>
      </c>
      <c r="C42" s="15" t="s">
        <v>43</v>
      </c>
      <c r="D42" s="1" t="s">
        <v>55</v>
      </c>
      <c r="E42" s="170" t="s">
        <v>10</v>
      </c>
      <c r="F42" s="16">
        <v>100</v>
      </c>
      <c r="G42" s="119">
        <f>SUM(G43:G47)</f>
        <v>981720000</v>
      </c>
      <c r="H42" s="133" t="s">
        <v>10</v>
      </c>
      <c r="I42" s="16">
        <v>100</v>
      </c>
      <c r="J42" s="119">
        <f>SUM(J43:J47)</f>
        <v>25800000</v>
      </c>
      <c r="K42" s="136">
        <v>100</v>
      </c>
      <c r="L42" s="119">
        <f>SUM(L43:L47)</f>
        <v>34800000</v>
      </c>
      <c r="M42" s="136">
        <v>25</v>
      </c>
      <c r="N42" s="120">
        <f>SUM(N43:N47)</f>
        <v>8400000</v>
      </c>
      <c r="O42" s="136">
        <v>25</v>
      </c>
      <c r="P42" s="120">
        <f>SUM(P43:P47)</f>
        <v>9600000</v>
      </c>
      <c r="Q42" s="136">
        <v>25</v>
      </c>
      <c r="R42" s="120">
        <f>SUM(R43:R47)</f>
        <v>8400000</v>
      </c>
      <c r="S42" s="136">
        <v>25</v>
      </c>
      <c r="T42" s="120">
        <f>SUM(T43:T47)</f>
        <v>5600000</v>
      </c>
      <c r="U42" s="136">
        <f>M42+O42+Q42+S42</f>
        <v>100</v>
      </c>
      <c r="V42" s="121">
        <f>N42+P42+R42+T42</f>
        <v>32000000</v>
      </c>
      <c r="W42" s="129">
        <f>U42/K42*100</f>
        <v>100</v>
      </c>
      <c r="X42" s="129">
        <f>V42/L42*100</f>
        <v>91.954022988505741</v>
      </c>
      <c r="Y42" s="171">
        <v>100</v>
      </c>
      <c r="Z42" s="120">
        <f>SUM(Z43:Z47)</f>
        <v>57800000</v>
      </c>
      <c r="AA42" s="129">
        <f t="shared" ref="AA42:AB56" si="16">Y42/F42*100</f>
        <v>100</v>
      </c>
      <c r="AB42" s="129">
        <f t="shared" si="16"/>
        <v>5.8876257996169992</v>
      </c>
      <c r="AC42" s="145" t="s">
        <v>697</v>
      </c>
      <c r="AD42" s="165"/>
    </row>
    <row r="43" spans="1:30" ht="22.5" x14ac:dyDescent="0.2">
      <c r="A43" s="137" t="s">
        <v>42</v>
      </c>
      <c r="B43" s="138" t="s">
        <v>46</v>
      </c>
      <c r="C43" s="20" t="s">
        <v>45</v>
      </c>
      <c r="D43" s="6" t="s">
        <v>453</v>
      </c>
      <c r="E43" s="7" t="s">
        <v>458</v>
      </c>
      <c r="F43" s="7">
        <v>520</v>
      </c>
      <c r="G43" s="8">
        <v>252000000</v>
      </c>
      <c r="H43" s="162" t="s">
        <v>458</v>
      </c>
      <c r="I43" s="7">
        <v>0</v>
      </c>
      <c r="J43" s="13">
        <v>0</v>
      </c>
      <c r="K43" s="147">
        <v>0</v>
      </c>
      <c r="L43" s="10">
        <v>0</v>
      </c>
      <c r="M43" s="147">
        <v>0</v>
      </c>
      <c r="N43" s="149">
        <v>0</v>
      </c>
      <c r="O43" s="147">
        <v>0</v>
      </c>
      <c r="P43" s="149">
        <v>0</v>
      </c>
      <c r="Q43" s="147"/>
      <c r="R43" s="147"/>
      <c r="S43" s="147"/>
      <c r="T43" s="147"/>
      <c r="U43" s="147">
        <v>0</v>
      </c>
      <c r="V43" s="150">
        <f t="shared" ref="U43:V59" si="17">N43+P43+R43+T43</f>
        <v>0</v>
      </c>
      <c r="W43" s="145">
        <f t="shared" ref="W43:X78" si="18">U43/F43*100</f>
        <v>0</v>
      </c>
      <c r="X43" s="145">
        <f t="shared" si="18"/>
        <v>0</v>
      </c>
      <c r="Y43" s="147">
        <f t="shared" si="14"/>
        <v>0</v>
      </c>
      <c r="Z43" s="60">
        <f t="shared" si="14"/>
        <v>0</v>
      </c>
      <c r="AA43" s="145">
        <f t="shared" si="16"/>
        <v>0</v>
      </c>
      <c r="AB43" s="145">
        <f t="shared" si="16"/>
        <v>0</v>
      </c>
      <c r="AC43" s="145" t="s">
        <v>697</v>
      </c>
      <c r="AD43" s="181" t="s">
        <v>739</v>
      </c>
    </row>
    <row r="44" spans="1:30" ht="33.75" x14ac:dyDescent="0.2">
      <c r="A44" s="137" t="s">
        <v>438</v>
      </c>
      <c r="B44" s="138" t="s">
        <v>48</v>
      </c>
      <c r="C44" s="20" t="s">
        <v>47</v>
      </c>
      <c r="D44" s="20" t="s">
        <v>454</v>
      </c>
      <c r="E44" s="7" t="s">
        <v>18</v>
      </c>
      <c r="F44" s="7">
        <v>168</v>
      </c>
      <c r="G44" s="8">
        <v>384720000</v>
      </c>
      <c r="H44" s="162" t="s">
        <v>18</v>
      </c>
      <c r="I44" s="7">
        <v>24</v>
      </c>
      <c r="J44" s="19">
        <v>25800000</v>
      </c>
      <c r="K44" s="137">
        <v>24</v>
      </c>
      <c r="L44" s="5">
        <v>34800000</v>
      </c>
      <c r="M44" s="137">
        <v>6</v>
      </c>
      <c r="N44" s="140">
        <v>8400000</v>
      </c>
      <c r="O44" s="137">
        <v>6</v>
      </c>
      <c r="P44" s="160">
        <v>9600000</v>
      </c>
      <c r="Q44" s="137">
        <v>6</v>
      </c>
      <c r="R44" s="161">
        <v>8400000</v>
      </c>
      <c r="S44" s="137">
        <v>6</v>
      </c>
      <c r="T44" s="140">
        <v>5600000</v>
      </c>
      <c r="U44" s="137">
        <f>M44+O44+Q44+S44</f>
        <v>24</v>
      </c>
      <c r="V44" s="143">
        <f t="shared" si="17"/>
        <v>32000000</v>
      </c>
      <c r="W44" s="145">
        <f>U44/K44*100</f>
        <v>100</v>
      </c>
      <c r="X44" s="145">
        <f>V44/L44*100</f>
        <v>91.954022988505741</v>
      </c>
      <c r="Y44" s="147">
        <f>I44+U44</f>
        <v>48</v>
      </c>
      <c r="Z44" s="12">
        <f t="shared" si="14"/>
        <v>57800000</v>
      </c>
      <c r="AA44" s="145">
        <f t="shared" si="16"/>
        <v>28.571428571428569</v>
      </c>
      <c r="AB44" s="145">
        <f t="shared" si="16"/>
        <v>15.023913495529214</v>
      </c>
      <c r="AC44" s="145" t="s">
        <v>697</v>
      </c>
      <c r="AD44" s="118"/>
    </row>
    <row r="45" spans="1:30" ht="33.75" x14ac:dyDescent="0.2">
      <c r="A45" s="137" t="s">
        <v>439</v>
      </c>
      <c r="B45" s="138" t="s">
        <v>50</v>
      </c>
      <c r="C45" s="20" t="s">
        <v>49</v>
      </c>
      <c r="D45" s="6" t="s">
        <v>455</v>
      </c>
      <c r="E45" s="7" t="s">
        <v>253</v>
      </c>
      <c r="F45" s="7">
        <v>25</v>
      </c>
      <c r="G45" s="8">
        <v>85000000</v>
      </c>
      <c r="H45" s="169" t="s">
        <v>253</v>
      </c>
      <c r="I45" s="7">
        <v>0</v>
      </c>
      <c r="J45" s="13">
        <v>0</v>
      </c>
      <c r="K45" s="147">
        <v>0</v>
      </c>
      <c r="L45" s="10">
        <v>0</v>
      </c>
      <c r="M45" s="147">
        <v>0</v>
      </c>
      <c r="N45" s="149">
        <v>0</v>
      </c>
      <c r="O45" s="147">
        <v>0</v>
      </c>
      <c r="P45" s="149">
        <v>0</v>
      </c>
      <c r="Q45" s="147"/>
      <c r="R45" s="147"/>
      <c r="S45" s="147"/>
      <c r="T45" s="147"/>
      <c r="U45" s="147">
        <v>0</v>
      </c>
      <c r="V45" s="150">
        <f t="shared" si="17"/>
        <v>0</v>
      </c>
      <c r="W45" s="145">
        <f t="shared" si="18"/>
        <v>0</v>
      </c>
      <c r="X45" s="145">
        <f t="shared" si="18"/>
        <v>0</v>
      </c>
      <c r="Y45" s="147">
        <f t="shared" ref="Y45:Z56" si="19">I45+U45</f>
        <v>0</v>
      </c>
      <c r="Z45" s="60">
        <f t="shared" si="14"/>
        <v>0</v>
      </c>
      <c r="AA45" s="145">
        <f t="shared" si="16"/>
        <v>0</v>
      </c>
      <c r="AB45" s="145">
        <f t="shared" si="16"/>
        <v>0</v>
      </c>
      <c r="AC45" s="145" t="s">
        <v>697</v>
      </c>
      <c r="AD45" s="147" t="s">
        <v>718</v>
      </c>
    </row>
    <row r="46" spans="1:30" ht="33.75" x14ac:dyDescent="0.2">
      <c r="A46" s="137" t="s">
        <v>440</v>
      </c>
      <c r="B46" s="138" t="s">
        <v>52</v>
      </c>
      <c r="C46" s="20" t="s">
        <v>51</v>
      </c>
      <c r="D46" s="6" t="s">
        <v>456</v>
      </c>
      <c r="E46" s="7" t="s">
        <v>253</v>
      </c>
      <c r="F46" s="7">
        <v>100</v>
      </c>
      <c r="G46" s="8">
        <v>130000000</v>
      </c>
      <c r="H46" s="169" t="s">
        <v>253</v>
      </c>
      <c r="I46" s="7">
        <v>0</v>
      </c>
      <c r="J46" s="13">
        <v>0</v>
      </c>
      <c r="K46" s="147">
        <v>0</v>
      </c>
      <c r="L46" s="10">
        <v>0</v>
      </c>
      <c r="M46" s="147">
        <v>0</v>
      </c>
      <c r="N46" s="149">
        <v>0</v>
      </c>
      <c r="O46" s="147">
        <v>0</v>
      </c>
      <c r="P46" s="149">
        <v>0</v>
      </c>
      <c r="Q46" s="147"/>
      <c r="R46" s="147"/>
      <c r="S46" s="147"/>
      <c r="T46" s="147"/>
      <c r="U46" s="147">
        <v>0</v>
      </c>
      <c r="V46" s="150">
        <f t="shared" si="17"/>
        <v>0</v>
      </c>
      <c r="W46" s="145">
        <f t="shared" si="18"/>
        <v>0</v>
      </c>
      <c r="X46" s="145">
        <f t="shared" si="18"/>
        <v>0</v>
      </c>
      <c r="Y46" s="147">
        <f t="shared" si="19"/>
        <v>0</v>
      </c>
      <c r="Z46" s="60">
        <f t="shared" si="14"/>
        <v>0</v>
      </c>
      <c r="AA46" s="145">
        <f t="shared" si="16"/>
        <v>0</v>
      </c>
      <c r="AB46" s="145">
        <f t="shared" si="16"/>
        <v>0</v>
      </c>
      <c r="AC46" s="145" t="s">
        <v>697</v>
      </c>
      <c r="AD46" s="181" t="s">
        <v>739</v>
      </c>
    </row>
    <row r="47" spans="1:30" ht="33.75" x14ac:dyDescent="0.2">
      <c r="A47" s="137" t="s">
        <v>441</v>
      </c>
      <c r="B47" s="138" t="s">
        <v>54</v>
      </c>
      <c r="C47" s="20" t="s">
        <v>53</v>
      </c>
      <c r="D47" s="6" t="s">
        <v>457</v>
      </c>
      <c r="E47" s="7" t="s">
        <v>253</v>
      </c>
      <c r="F47" s="7">
        <v>100</v>
      </c>
      <c r="G47" s="8">
        <v>130000000</v>
      </c>
      <c r="H47" s="169" t="s">
        <v>253</v>
      </c>
      <c r="I47" s="7">
        <v>0</v>
      </c>
      <c r="J47" s="13">
        <v>0</v>
      </c>
      <c r="K47" s="147">
        <v>0</v>
      </c>
      <c r="L47" s="10">
        <v>0</v>
      </c>
      <c r="M47" s="147">
        <v>0</v>
      </c>
      <c r="N47" s="149">
        <v>0</v>
      </c>
      <c r="O47" s="147">
        <v>0</v>
      </c>
      <c r="P47" s="149">
        <v>0</v>
      </c>
      <c r="Q47" s="147"/>
      <c r="R47" s="147"/>
      <c r="S47" s="147"/>
      <c r="T47" s="147"/>
      <c r="U47" s="147">
        <v>0</v>
      </c>
      <c r="V47" s="150">
        <f t="shared" si="17"/>
        <v>0</v>
      </c>
      <c r="W47" s="145">
        <f t="shared" si="18"/>
        <v>0</v>
      </c>
      <c r="X47" s="145">
        <f t="shared" si="18"/>
        <v>0</v>
      </c>
      <c r="Y47" s="147">
        <f t="shared" si="19"/>
        <v>0</v>
      </c>
      <c r="Z47" s="60">
        <f t="shared" si="14"/>
        <v>0</v>
      </c>
      <c r="AA47" s="145">
        <f t="shared" si="16"/>
        <v>0</v>
      </c>
      <c r="AB47" s="145">
        <f t="shared" si="16"/>
        <v>0</v>
      </c>
      <c r="AC47" s="145" t="s">
        <v>697</v>
      </c>
      <c r="AD47" s="181" t="s">
        <v>739</v>
      </c>
    </row>
    <row r="48" spans="1:30" x14ac:dyDescent="0.2">
      <c r="A48" s="646" t="s">
        <v>699</v>
      </c>
      <c r="B48" s="646"/>
      <c r="C48" s="646"/>
      <c r="D48" s="646"/>
      <c r="E48" s="646"/>
      <c r="F48" s="646"/>
      <c r="G48" s="646"/>
      <c r="H48" s="646"/>
      <c r="I48" s="646"/>
      <c r="J48" s="646"/>
      <c r="K48" s="646"/>
      <c r="L48" s="646"/>
      <c r="M48" s="646"/>
      <c r="N48" s="646"/>
      <c r="O48" s="646"/>
      <c r="P48" s="646"/>
      <c r="Q48" s="646"/>
      <c r="R48" s="646"/>
      <c r="S48" s="646"/>
      <c r="T48" s="646"/>
      <c r="U48" s="646"/>
      <c r="V48" s="646"/>
      <c r="W48" s="151">
        <f>AVERAGE(W43:W47)</f>
        <v>20</v>
      </c>
      <c r="X48" s="151">
        <f>AVERAGE(X43:X47)</f>
        <v>18.390804597701148</v>
      </c>
      <c r="Y48" s="152"/>
      <c r="Z48" s="152"/>
      <c r="AA48" s="153"/>
      <c r="AB48" s="151"/>
      <c r="AC48" s="151"/>
      <c r="AD48" s="154"/>
    </row>
    <row r="49" spans="1:31" x14ac:dyDescent="0.2">
      <c r="A49" s="647" t="s">
        <v>685</v>
      </c>
      <c r="B49" s="648"/>
      <c r="C49" s="648"/>
      <c r="D49" s="648"/>
      <c r="E49" s="648"/>
      <c r="F49" s="648"/>
      <c r="G49" s="648"/>
      <c r="H49" s="648"/>
      <c r="I49" s="648"/>
      <c r="J49" s="648"/>
      <c r="K49" s="648"/>
      <c r="L49" s="648"/>
      <c r="M49" s="648"/>
      <c r="N49" s="648"/>
      <c r="O49" s="648"/>
      <c r="P49" s="648"/>
      <c r="Q49" s="648"/>
      <c r="R49" s="648"/>
      <c r="S49" s="648"/>
      <c r="T49" s="648"/>
      <c r="U49" s="648"/>
      <c r="V49" s="649"/>
      <c r="W49" s="151" t="str">
        <f t="shared" ref="W49:X49" si="20">IF(W48&lt;=50,"(SR)",IF(W48&lt;=65,"(R)",IF(W48&lt;=75,"(S)",IF(W48&lt;=90,"(T)","(ST)"))))</f>
        <v>(SR)</v>
      </c>
      <c r="X49" s="151" t="str">
        <f t="shared" si="20"/>
        <v>(SR)</v>
      </c>
      <c r="Y49" s="152"/>
      <c r="Z49" s="152"/>
      <c r="AA49" s="155"/>
      <c r="AB49" s="155"/>
      <c r="AC49" s="155"/>
      <c r="AD49" s="154"/>
    </row>
    <row r="50" spans="1:31" ht="33.75" x14ac:dyDescent="0.2">
      <c r="A50" s="132" t="s">
        <v>57</v>
      </c>
      <c r="B50" s="117" t="s">
        <v>59</v>
      </c>
      <c r="C50" s="117" t="s">
        <v>58</v>
      </c>
      <c r="D50" s="1" t="s">
        <v>56</v>
      </c>
      <c r="E50" s="21" t="s">
        <v>10</v>
      </c>
      <c r="F50" s="16">
        <v>100</v>
      </c>
      <c r="G50" s="119">
        <f>SUM(G51:G56)</f>
        <v>2646053641</v>
      </c>
      <c r="H50" s="134" t="s">
        <v>10</v>
      </c>
      <c r="I50" s="16">
        <v>100</v>
      </c>
      <c r="J50" s="119">
        <f>SUM(J51:J56)</f>
        <v>56269036</v>
      </c>
      <c r="K50" s="136">
        <v>100</v>
      </c>
      <c r="L50" s="119">
        <f>SUM(L51:L56)</f>
        <v>237147427</v>
      </c>
      <c r="M50" s="172">
        <v>25</v>
      </c>
      <c r="N50" s="120">
        <f>SUM(N51:N56)</f>
        <v>24558143</v>
      </c>
      <c r="O50" s="172">
        <v>25</v>
      </c>
      <c r="P50" s="120">
        <f>SUM(P51:P56)</f>
        <v>39276804</v>
      </c>
      <c r="Q50" s="172">
        <v>25</v>
      </c>
      <c r="R50" s="120">
        <f>SUM(R51:R56)</f>
        <v>39916852</v>
      </c>
      <c r="S50" s="172"/>
      <c r="T50" s="120">
        <f>SUM(T51:T56)</f>
        <v>120029542</v>
      </c>
      <c r="U50" s="172">
        <f>M50+O50+Q50+S50</f>
        <v>75</v>
      </c>
      <c r="V50" s="121">
        <f>N50+P50+R50+T50</f>
        <v>223781341</v>
      </c>
      <c r="W50" s="129">
        <f>U50/K50*100</f>
        <v>75</v>
      </c>
      <c r="X50" s="129">
        <f>V50/L50*100</f>
        <v>94.363807286848612</v>
      </c>
      <c r="Y50" s="174">
        <v>100</v>
      </c>
      <c r="Z50" s="120">
        <f>SUM(Z51:Z56)</f>
        <v>280050377</v>
      </c>
      <c r="AA50" s="129">
        <f t="shared" ref="AA50:AB64" si="21">Y50/F50*100</f>
        <v>100</v>
      </c>
      <c r="AB50" s="129">
        <f t="shared" si="21"/>
        <v>10.583699916762194</v>
      </c>
      <c r="AC50" s="145" t="s">
        <v>697</v>
      </c>
      <c r="AD50" s="165"/>
    </row>
    <row r="51" spans="1:31" ht="33.75" x14ac:dyDescent="0.2">
      <c r="A51" s="137" t="s">
        <v>60</v>
      </c>
      <c r="B51" s="138" t="s">
        <v>66</v>
      </c>
      <c r="C51" s="138" t="s">
        <v>65</v>
      </c>
      <c r="D51" s="6" t="s">
        <v>459</v>
      </c>
      <c r="E51" s="7" t="s">
        <v>465</v>
      </c>
      <c r="F51" s="7">
        <v>49</v>
      </c>
      <c r="G51" s="8">
        <v>55362295</v>
      </c>
      <c r="H51" s="169" t="s">
        <v>465</v>
      </c>
      <c r="I51" s="7">
        <v>3</v>
      </c>
      <c r="J51" s="8">
        <v>216840</v>
      </c>
      <c r="K51" s="125">
        <v>6</v>
      </c>
      <c r="L51" s="5">
        <v>4240000</v>
      </c>
      <c r="M51" s="147">
        <v>6</v>
      </c>
      <c r="N51" s="175">
        <v>4240000</v>
      </c>
      <c r="O51" s="125">
        <v>0</v>
      </c>
      <c r="P51" s="176">
        <v>0</v>
      </c>
      <c r="Q51" s="147">
        <v>0</v>
      </c>
      <c r="R51" s="147">
        <v>0</v>
      </c>
      <c r="S51" s="277">
        <v>0</v>
      </c>
      <c r="T51" s="147">
        <v>0</v>
      </c>
      <c r="U51" s="125">
        <f t="shared" ref="U51:U56" si="22">M51+O51+Q51+S51</f>
        <v>6</v>
      </c>
      <c r="V51" s="177">
        <f t="shared" si="17"/>
        <v>4240000</v>
      </c>
      <c r="W51" s="145">
        <f>U51/K51*100</f>
        <v>100</v>
      </c>
      <c r="X51" s="145">
        <f>V51/L51*100</f>
        <v>100</v>
      </c>
      <c r="Y51" s="147">
        <f t="shared" si="19"/>
        <v>9</v>
      </c>
      <c r="Z51" s="12">
        <f t="shared" si="19"/>
        <v>4456840</v>
      </c>
      <c r="AA51" s="145">
        <f t="shared" si="16"/>
        <v>18.367346938775512</v>
      </c>
      <c r="AB51" s="145">
        <f t="shared" si="21"/>
        <v>8.0503165556991458</v>
      </c>
      <c r="AC51" s="145" t="s">
        <v>697</v>
      </c>
      <c r="AD51" s="118"/>
    </row>
    <row r="52" spans="1:31" ht="33.75" x14ac:dyDescent="0.2">
      <c r="A52" s="137" t="s">
        <v>61</v>
      </c>
      <c r="B52" s="138" t="s">
        <v>68</v>
      </c>
      <c r="C52" s="138" t="s">
        <v>67</v>
      </c>
      <c r="D52" s="20" t="s">
        <v>460</v>
      </c>
      <c r="E52" s="7" t="s">
        <v>465</v>
      </c>
      <c r="F52" s="7">
        <v>349</v>
      </c>
      <c r="G52" s="8">
        <v>1083660377</v>
      </c>
      <c r="H52" s="169" t="s">
        <v>465</v>
      </c>
      <c r="I52" s="7">
        <v>10</v>
      </c>
      <c r="J52" s="19">
        <v>22352206</v>
      </c>
      <c r="K52" s="178">
        <v>46</v>
      </c>
      <c r="L52" s="5">
        <v>133318598</v>
      </c>
      <c r="M52" s="178">
        <v>0</v>
      </c>
      <c r="N52" s="149">
        <v>0</v>
      </c>
      <c r="O52" s="178">
        <v>15</v>
      </c>
      <c r="P52" s="140">
        <v>13477554</v>
      </c>
      <c r="Q52" s="147">
        <v>27</v>
      </c>
      <c r="R52" s="175">
        <v>24991644</v>
      </c>
      <c r="S52" s="278">
        <v>4</v>
      </c>
      <c r="T52" s="140">
        <v>92959200</v>
      </c>
      <c r="U52" s="125">
        <f t="shared" si="22"/>
        <v>46</v>
      </c>
      <c r="V52" s="177">
        <f t="shared" si="17"/>
        <v>131428398</v>
      </c>
      <c r="W52" s="145">
        <f t="shared" ref="W52:X56" si="23">U52/K52*100</f>
        <v>100</v>
      </c>
      <c r="X52" s="145">
        <f t="shared" si="23"/>
        <v>98.582193311093775</v>
      </c>
      <c r="Y52" s="147">
        <f t="shared" si="19"/>
        <v>56</v>
      </c>
      <c r="Z52" s="12">
        <f t="shared" si="19"/>
        <v>153780604</v>
      </c>
      <c r="AA52" s="145">
        <f t="shared" si="16"/>
        <v>16.045845272206304</v>
      </c>
      <c r="AB52" s="145">
        <f t="shared" si="21"/>
        <v>14.190848651837346</v>
      </c>
      <c r="AC52" s="145" t="s">
        <v>697</v>
      </c>
      <c r="AD52" s="118"/>
      <c r="AE52" s="179"/>
    </row>
    <row r="53" spans="1:31" ht="22.5" x14ac:dyDescent="0.2">
      <c r="A53" s="137" t="s">
        <v>62</v>
      </c>
      <c r="B53" s="138" t="s">
        <v>69</v>
      </c>
      <c r="C53" s="138" t="s">
        <v>70</v>
      </c>
      <c r="D53" s="6" t="s">
        <v>461</v>
      </c>
      <c r="E53" s="7" t="s">
        <v>465</v>
      </c>
      <c r="F53" s="7">
        <v>205</v>
      </c>
      <c r="G53" s="8">
        <v>830879619</v>
      </c>
      <c r="H53" s="169" t="s">
        <v>465</v>
      </c>
      <c r="I53" s="7">
        <v>21</v>
      </c>
      <c r="J53" s="19">
        <v>5031318</v>
      </c>
      <c r="K53" s="137">
        <v>27</v>
      </c>
      <c r="L53" s="5">
        <v>7745829</v>
      </c>
      <c r="M53" s="137">
        <v>19</v>
      </c>
      <c r="N53" s="140">
        <v>6558143</v>
      </c>
      <c r="O53" s="137">
        <v>0</v>
      </c>
      <c r="P53" s="180">
        <v>0</v>
      </c>
      <c r="Q53" s="147">
        <v>3</v>
      </c>
      <c r="R53" s="175">
        <v>411708</v>
      </c>
      <c r="S53" s="277">
        <v>5</v>
      </c>
      <c r="T53" s="275">
        <v>775592</v>
      </c>
      <c r="U53" s="125">
        <f t="shared" si="22"/>
        <v>27</v>
      </c>
      <c r="V53" s="143">
        <f t="shared" si="17"/>
        <v>7745443</v>
      </c>
      <c r="W53" s="145">
        <f t="shared" si="23"/>
        <v>100</v>
      </c>
      <c r="X53" s="145">
        <f t="shared" si="23"/>
        <v>99.995016672844187</v>
      </c>
      <c r="Y53" s="147">
        <f t="shared" si="19"/>
        <v>48</v>
      </c>
      <c r="Z53" s="12">
        <f t="shared" si="19"/>
        <v>12776761</v>
      </c>
      <c r="AA53" s="145">
        <f t="shared" si="16"/>
        <v>23.414634146341466</v>
      </c>
      <c r="AB53" s="145">
        <f t="shared" si="21"/>
        <v>1.5377391270443475</v>
      </c>
      <c r="AC53" s="145" t="s">
        <v>697</v>
      </c>
      <c r="AD53" s="118"/>
    </row>
    <row r="54" spans="1:31" ht="22.5" x14ac:dyDescent="0.2">
      <c r="A54" s="137" t="s">
        <v>63</v>
      </c>
      <c r="B54" s="138" t="s">
        <v>72</v>
      </c>
      <c r="C54" s="138" t="s">
        <v>71</v>
      </c>
      <c r="D54" s="6" t="s">
        <v>462</v>
      </c>
      <c r="E54" s="7" t="s">
        <v>465</v>
      </c>
      <c r="F54" s="7">
        <v>42</v>
      </c>
      <c r="G54" s="8">
        <v>100746650</v>
      </c>
      <c r="H54" s="169" t="s">
        <v>465</v>
      </c>
      <c r="I54" s="7">
        <v>3</v>
      </c>
      <c r="J54" s="19">
        <v>2872100</v>
      </c>
      <c r="K54" s="178">
        <v>3</v>
      </c>
      <c r="L54" s="5">
        <v>6508000</v>
      </c>
      <c r="M54" s="178">
        <v>3</v>
      </c>
      <c r="N54" s="140">
        <v>1140000</v>
      </c>
      <c r="O54" s="178">
        <v>3</v>
      </c>
      <c r="P54" s="160">
        <v>1102900</v>
      </c>
      <c r="Q54" s="178">
        <v>3</v>
      </c>
      <c r="R54" s="175">
        <v>1878500</v>
      </c>
      <c r="S54" s="278">
        <v>3</v>
      </c>
      <c r="T54" s="140">
        <v>2384750</v>
      </c>
      <c r="U54" s="125">
        <v>3</v>
      </c>
      <c r="V54" s="143">
        <f t="shared" si="17"/>
        <v>6506150</v>
      </c>
      <c r="W54" s="145">
        <f t="shared" si="23"/>
        <v>100</v>
      </c>
      <c r="X54" s="145">
        <f t="shared" si="23"/>
        <v>99.971573448063921</v>
      </c>
      <c r="Y54" s="147">
        <f t="shared" si="19"/>
        <v>6</v>
      </c>
      <c r="Z54" s="12">
        <f t="shared" si="19"/>
        <v>9378250</v>
      </c>
      <c r="AA54" s="145">
        <f t="shared" si="16"/>
        <v>14.285714285714285</v>
      </c>
      <c r="AB54" s="145">
        <f t="shared" si="21"/>
        <v>9.3087462461530972</v>
      </c>
      <c r="AC54" s="145" t="s">
        <v>697</v>
      </c>
      <c r="AD54" s="118"/>
    </row>
    <row r="55" spans="1:31" ht="33.75" x14ac:dyDescent="0.2">
      <c r="A55" s="137" t="s">
        <v>64</v>
      </c>
      <c r="B55" s="138" t="s">
        <v>74</v>
      </c>
      <c r="C55" s="138" t="s">
        <v>73</v>
      </c>
      <c r="D55" s="20" t="s">
        <v>463</v>
      </c>
      <c r="E55" s="7" t="s">
        <v>18</v>
      </c>
      <c r="F55" s="7">
        <v>9</v>
      </c>
      <c r="G55" s="8">
        <v>87120000</v>
      </c>
      <c r="H55" s="169" t="s">
        <v>18</v>
      </c>
      <c r="I55" s="7">
        <v>7</v>
      </c>
      <c r="J55" s="19">
        <v>6000000</v>
      </c>
      <c r="K55" s="178">
        <v>9</v>
      </c>
      <c r="L55" s="5">
        <v>5540000</v>
      </c>
      <c r="M55" s="178">
        <v>9</v>
      </c>
      <c r="N55" s="140">
        <v>1545000</v>
      </c>
      <c r="O55" s="178">
        <v>9</v>
      </c>
      <c r="P55" s="160">
        <v>1285000</v>
      </c>
      <c r="Q55" s="181">
        <v>9</v>
      </c>
      <c r="R55" s="175">
        <v>1185000</v>
      </c>
      <c r="S55" s="279">
        <v>9</v>
      </c>
      <c r="T55" s="140">
        <v>1285000</v>
      </c>
      <c r="U55" s="125">
        <v>9</v>
      </c>
      <c r="V55" s="143">
        <f t="shared" si="17"/>
        <v>5300000</v>
      </c>
      <c r="W55" s="145">
        <f t="shared" si="23"/>
        <v>100</v>
      </c>
      <c r="X55" s="145">
        <f t="shared" si="23"/>
        <v>95.667870036101093</v>
      </c>
      <c r="Y55" s="147">
        <v>7</v>
      </c>
      <c r="Z55" s="12">
        <f t="shared" si="19"/>
        <v>11300000</v>
      </c>
      <c r="AA55" s="145">
        <f t="shared" si="16"/>
        <v>77.777777777777786</v>
      </c>
      <c r="AB55" s="145">
        <f t="shared" si="21"/>
        <v>12.970615243342515</v>
      </c>
      <c r="AC55" s="145" t="s">
        <v>697</v>
      </c>
      <c r="AD55" s="118"/>
    </row>
    <row r="56" spans="1:31" ht="33.75" x14ac:dyDescent="0.2">
      <c r="A56" s="137" t="s">
        <v>442</v>
      </c>
      <c r="B56" s="138" t="s">
        <v>75</v>
      </c>
      <c r="C56" s="138" t="s">
        <v>426</v>
      </c>
      <c r="D56" s="6" t="s">
        <v>464</v>
      </c>
      <c r="E56" s="7" t="s">
        <v>466</v>
      </c>
      <c r="F56" s="7">
        <v>342</v>
      </c>
      <c r="G56" s="8">
        <v>488284700</v>
      </c>
      <c r="H56" s="169" t="s">
        <v>446</v>
      </c>
      <c r="I56" s="7">
        <v>16</v>
      </c>
      <c r="J56" s="19">
        <v>19796572</v>
      </c>
      <c r="K56" s="137">
        <v>50</v>
      </c>
      <c r="L56" s="5">
        <v>79795000</v>
      </c>
      <c r="M56" s="125">
        <v>6</v>
      </c>
      <c r="N56" s="140">
        <v>11075000</v>
      </c>
      <c r="O56" s="125">
        <v>24</v>
      </c>
      <c r="P56" s="160">
        <v>23411350</v>
      </c>
      <c r="Q56" s="147">
        <v>10</v>
      </c>
      <c r="R56" s="175">
        <v>11450000</v>
      </c>
      <c r="S56" s="277">
        <v>10</v>
      </c>
      <c r="T56" s="275">
        <v>22625000</v>
      </c>
      <c r="U56" s="125">
        <f t="shared" si="22"/>
        <v>50</v>
      </c>
      <c r="V56" s="143">
        <f t="shared" si="17"/>
        <v>68561350</v>
      </c>
      <c r="W56" s="145">
        <f>U56/K56*100</f>
        <v>100</v>
      </c>
      <c r="X56" s="145">
        <f t="shared" si="23"/>
        <v>85.921862272072175</v>
      </c>
      <c r="Y56" s="147">
        <f t="shared" si="19"/>
        <v>66</v>
      </c>
      <c r="Z56" s="12">
        <f t="shared" si="19"/>
        <v>88357922</v>
      </c>
      <c r="AA56" s="145">
        <f t="shared" si="16"/>
        <v>19.298245614035086</v>
      </c>
      <c r="AB56" s="145">
        <f t="shared" si="21"/>
        <v>18.095574569508322</v>
      </c>
      <c r="AC56" s="145" t="s">
        <v>697</v>
      </c>
      <c r="AD56" s="118"/>
    </row>
    <row r="57" spans="1:31" x14ac:dyDescent="0.2">
      <c r="A57" s="646" t="s">
        <v>699</v>
      </c>
      <c r="B57" s="646"/>
      <c r="C57" s="646"/>
      <c r="D57" s="646"/>
      <c r="E57" s="646"/>
      <c r="F57" s="646"/>
      <c r="G57" s="646"/>
      <c r="H57" s="646"/>
      <c r="I57" s="646"/>
      <c r="J57" s="646"/>
      <c r="K57" s="646"/>
      <c r="L57" s="646"/>
      <c r="M57" s="646"/>
      <c r="N57" s="646"/>
      <c r="O57" s="646"/>
      <c r="P57" s="646"/>
      <c r="Q57" s="646"/>
      <c r="R57" s="646"/>
      <c r="S57" s="646"/>
      <c r="T57" s="646"/>
      <c r="U57" s="646"/>
      <c r="V57" s="646"/>
      <c r="W57" s="151">
        <f>AVERAGE(W51:W56)</f>
        <v>100</v>
      </c>
      <c r="X57" s="151">
        <f>AVERAGE(X51:X56)</f>
        <v>96.689752623362509</v>
      </c>
      <c r="Y57" s="152"/>
      <c r="Z57" s="152"/>
      <c r="AA57" s="153"/>
      <c r="AB57" s="151"/>
      <c r="AC57" s="151"/>
      <c r="AD57" s="154"/>
    </row>
    <row r="58" spans="1:31" x14ac:dyDescent="0.2">
      <c r="A58" s="647" t="s">
        <v>685</v>
      </c>
      <c r="B58" s="648"/>
      <c r="C58" s="648"/>
      <c r="D58" s="648"/>
      <c r="E58" s="648"/>
      <c r="F58" s="648"/>
      <c r="G58" s="648"/>
      <c r="H58" s="648"/>
      <c r="I58" s="648"/>
      <c r="J58" s="648"/>
      <c r="K58" s="648"/>
      <c r="L58" s="648"/>
      <c r="M58" s="648"/>
      <c r="N58" s="648"/>
      <c r="O58" s="648"/>
      <c r="P58" s="648"/>
      <c r="Q58" s="648"/>
      <c r="R58" s="648"/>
      <c r="S58" s="648"/>
      <c r="T58" s="648"/>
      <c r="U58" s="648"/>
      <c r="V58" s="649"/>
      <c r="W58" s="151" t="str">
        <f t="shared" ref="W58:X58" si="24">IF(W57&lt;=50,"(SR)",IF(W57&lt;=65,"(R)",IF(W57&lt;=75,"(S)",IF(W57&lt;=90,"(T)","(ST)"))))</f>
        <v>(ST)</v>
      </c>
      <c r="X58" s="151" t="str">
        <f t="shared" si="24"/>
        <v>(ST)</v>
      </c>
      <c r="Y58" s="152"/>
      <c r="Z58" s="152"/>
      <c r="AA58" s="155"/>
      <c r="AB58" s="155"/>
      <c r="AC58" s="155"/>
      <c r="AD58" s="154"/>
    </row>
    <row r="59" spans="1:31" ht="33.75" x14ac:dyDescent="0.2">
      <c r="A59" s="132" t="s">
        <v>76</v>
      </c>
      <c r="B59" s="117" t="s">
        <v>82</v>
      </c>
      <c r="C59" s="15" t="s">
        <v>83</v>
      </c>
      <c r="D59" s="15" t="s">
        <v>81</v>
      </c>
      <c r="E59" s="21" t="s">
        <v>10</v>
      </c>
      <c r="F59" s="16">
        <v>100</v>
      </c>
      <c r="G59" s="119">
        <f>SUM(G60:G64)</f>
        <v>2961041306</v>
      </c>
      <c r="H59" s="21" t="s">
        <v>10</v>
      </c>
      <c r="I59" s="16">
        <v>100</v>
      </c>
      <c r="J59" s="119">
        <f>SUM(J60:J64)</f>
        <v>120000000</v>
      </c>
      <c r="K59" s="136">
        <v>100</v>
      </c>
      <c r="L59" s="119">
        <f>SUM(L60:L64)</f>
        <v>120000000</v>
      </c>
      <c r="M59" s="136">
        <v>100</v>
      </c>
      <c r="N59" s="120">
        <f>SUM(N60:N64)</f>
        <v>120000000</v>
      </c>
      <c r="O59" s="172">
        <v>0</v>
      </c>
      <c r="P59" s="126">
        <f>SUM(P60:P64)</f>
        <v>0</v>
      </c>
      <c r="Q59" s="172">
        <v>0</v>
      </c>
      <c r="R59" s="126">
        <f>SUM(R60:R64)</f>
        <v>0</v>
      </c>
      <c r="S59" s="172"/>
      <c r="T59" s="172"/>
      <c r="U59" s="29">
        <f t="shared" si="17"/>
        <v>100</v>
      </c>
      <c r="V59" s="121">
        <f t="shared" si="17"/>
        <v>120000000</v>
      </c>
      <c r="W59" s="159">
        <f>U59/K59*100</f>
        <v>100</v>
      </c>
      <c r="X59" s="129">
        <f>V59/L59*100</f>
        <v>100</v>
      </c>
      <c r="Y59" s="174">
        <v>100</v>
      </c>
      <c r="Z59" s="120">
        <f>SUM(Z60:Z64)</f>
        <v>240000000</v>
      </c>
      <c r="AA59" s="129">
        <f t="shared" si="21"/>
        <v>100</v>
      </c>
      <c r="AB59" s="129">
        <f>Z59/G59*100</f>
        <v>8.1052567390290911</v>
      </c>
      <c r="AC59" s="145" t="s">
        <v>697</v>
      </c>
      <c r="AD59" s="118"/>
    </row>
    <row r="60" spans="1:31" ht="33.75" x14ac:dyDescent="0.2">
      <c r="A60" s="137" t="s">
        <v>77</v>
      </c>
      <c r="B60" s="138" t="s">
        <v>85</v>
      </c>
      <c r="C60" s="20" t="s">
        <v>84</v>
      </c>
      <c r="D60" s="20" t="s">
        <v>467</v>
      </c>
      <c r="E60" s="7" t="s">
        <v>474</v>
      </c>
      <c r="F60" s="7">
        <v>75</v>
      </c>
      <c r="G60" s="8">
        <v>690000000</v>
      </c>
      <c r="H60" s="7" t="s">
        <v>474</v>
      </c>
      <c r="I60" s="7">
        <v>0</v>
      </c>
      <c r="J60" s="13">
        <v>0</v>
      </c>
      <c r="K60" s="147">
        <v>0</v>
      </c>
      <c r="L60" s="10">
        <v>0</v>
      </c>
      <c r="M60" s="7">
        <v>0</v>
      </c>
      <c r="N60" s="149">
        <v>0</v>
      </c>
      <c r="O60" s="7">
        <v>0</v>
      </c>
      <c r="P60" s="149">
        <v>0</v>
      </c>
      <c r="Q60" s="147">
        <v>0</v>
      </c>
      <c r="R60" s="148">
        <v>0</v>
      </c>
      <c r="S60" s="147">
        <v>0</v>
      </c>
      <c r="T60" s="147">
        <v>0</v>
      </c>
      <c r="U60" s="147">
        <v>0</v>
      </c>
      <c r="V60" s="150">
        <f t="shared" ref="V60:V64" si="25">N60+P60+R60+T60</f>
        <v>0</v>
      </c>
      <c r="W60" s="145">
        <f t="shared" si="18"/>
        <v>0</v>
      </c>
      <c r="X60" s="145">
        <f t="shared" si="18"/>
        <v>0</v>
      </c>
      <c r="Y60" s="147">
        <f t="shared" ref="Y60:Z63" si="26">I60+U60</f>
        <v>0</v>
      </c>
      <c r="Z60" s="60">
        <f t="shared" si="26"/>
        <v>0</v>
      </c>
      <c r="AA60" s="145">
        <f t="shared" si="21"/>
        <v>0</v>
      </c>
      <c r="AB60" s="145">
        <f t="shared" si="21"/>
        <v>0</v>
      </c>
      <c r="AC60" s="145" t="s">
        <v>697</v>
      </c>
      <c r="AD60" s="147" t="s">
        <v>718</v>
      </c>
    </row>
    <row r="61" spans="1:31" ht="22.5" x14ac:dyDescent="0.2">
      <c r="A61" s="137" t="s">
        <v>78</v>
      </c>
      <c r="B61" s="138" t="s">
        <v>87</v>
      </c>
      <c r="C61" s="20" t="s">
        <v>86</v>
      </c>
      <c r="D61" s="6" t="s">
        <v>468</v>
      </c>
      <c r="E61" s="7" t="s">
        <v>474</v>
      </c>
      <c r="F61" s="7">
        <v>300</v>
      </c>
      <c r="G61" s="8">
        <v>244517575</v>
      </c>
      <c r="H61" s="7" t="s">
        <v>474</v>
      </c>
      <c r="I61" s="7">
        <v>0</v>
      </c>
      <c r="J61" s="13">
        <v>0</v>
      </c>
      <c r="K61" s="147">
        <v>0</v>
      </c>
      <c r="L61" s="10">
        <v>0</v>
      </c>
      <c r="M61" s="7">
        <v>0</v>
      </c>
      <c r="N61" s="149">
        <v>0</v>
      </c>
      <c r="O61" s="7">
        <v>0</v>
      </c>
      <c r="P61" s="149">
        <v>0</v>
      </c>
      <c r="Q61" s="147">
        <v>0</v>
      </c>
      <c r="R61" s="148">
        <v>0</v>
      </c>
      <c r="S61" s="147">
        <v>0</v>
      </c>
      <c r="T61" s="147">
        <v>0</v>
      </c>
      <c r="U61" s="147">
        <v>0</v>
      </c>
      <c r="V61" s="150">
        <f t="shared" si="25"/>
        <v>0</v>
      </c>
      <c r="W61" s="145">
        <f t="shared" si="18"/>
        <v>0</v>
      </c>
      <c r="X61" s="145">
        <f t="shared" si="18"/>
        <v>0</v>
      </c>
      <c r="Y61" s="147">
        <f t="shared" si="26"/>
        <v>0</v>
      </c>
      <c r="Z61" s="60">
        <f t="shared" si="26"/>
        <v>0</v>
      </c>
      <c r="AA61" s="145">
        <f t="shared" si="21"/>
        <v>0</v>
      </c>
      <c r="AB61" s="145">
        <f t="shared" si="21"/>
        <v>0</v>
      </c>
      <c r="AC61" s="145" t="s">
        <v>697</v>
      </c>
      <c r="AD61" s="147" t="s">
        <v>718</v>
      </c>
    </row>
    <row r="62" spans="1:31" ht="22.5" x14ac:dyDescent="0.2">
      <c r="A62" s="137" t="s">
        <v>79</v>
      </c>
      <c r="B62" s="138" t="s">
        <v>89</v>
      </c>
      <c r="C62" s="20" t="s">
        <v>88</v>
      </c>
      <c r="D62" s="20" t="s">
        <v>469</v>
      </c>
      <c r="E62" s="7" t="s">
        <v>474</v>
      </c>
      <c r="F62" s="7">
        <v>281</v>
      </c>
      <c r="G62" s="8">
        <v>1009523731</v>
      </c>
      <c r="H62" s="7" t="s">
        <v>474</v>
      </c>
      <c r="I62" s="7">
        <v>0</v>
      </c>
      <c r="J62" s="13">
        <v>0</v>
      </c>
      <c r="K62" s="147">
        <v>0</v>
      </c>
      <c r="L62" s="10">
        <v>0</v>
      </c>
      <c r="M62" s="7">
        <v>0</v>
      </c>
      <c r="N62" s="149">
        <v>0</v>
      </c>
      <c r="O62" s="7">
        <v>0</v>
      </c>
      <c r="P62" s="149">
        <v>0</v>
      </c>
      <c r="Q62" s="147">
        <v>0</v>
      </c>
      <c r="R62" s="148">
        <v>0</v>
      </c>
      <c r="S62" s="147">
        <v>0</v>
      </c>
      <c r="T62" s="147">
        <v>0</v>
      </c>
      <c r="U62" s="147">
        <v>0</v>
      </c>
      <c r="V62" s="150">
        <f t="shared" si="25"/>
        <v>0</v>
      </c>
      <c r="W62" s="145">
        <f t="shared" si="18"/>
        <v>0</v>
      </c>
      <c r="X62" s="145">
        <f t="shared" si="18"/>
        <v>0</v>
      </c>
      <c r="Y62" s="147">
        <f t="shared" si="26"/>
        <v>0</v>
      </c>
      <c r="Z62" s="60">
        <f t="shared" si="26"/>
        <v>0</v>
      </c>
      <c r="AA62" s="145">
        <f t="shared" si="21"/>
        <v>0</v>
      </c>
      <c r="AB62" s="145">
        <f t="shared" si="21"/>
        <v>0</v>
      </c>
      <c r="AC62" s="145" t="s">
        <v>697</v>
      </c>
      <c r="AD62" s="147" t="s">
        <v>718</v>
      </c>
    </row>
    <row r="63" spans="1:31" ht="22.5" x14ac:dyDescent="0.2">
      <c r="A63" s="137" t="s">
        <v>80</v>
      </c>
      <c r="B63" s="138" t="s">
        <v>473</v>
      </c>
      <c r="C63" s="20" t="s">
        <v>470</v>
      </c>
      <c r="D63" s="20" t="s">
        <v>470</v>
      </c>
      <c r="E63" s="7" t="s">
        <v>474</v>
      </c>
      <c r="F63" s="7">
        <v>5</v>
      </c>
      <c r="G63" s="8">
        <v>225000000</v>
      </c>
      <c r="H63" s="7" t="s">
        <v>474</v>
      </c>
      <c r="I63" s="7">
        <v>0</v>
      </c>
      <c r="J63" s="13">
        <v>0</v>
      </c>
      <c r="K63" s="147">
        <v>0</v>
      </c>
      <c r="L63" s="10">
        <v>0</v>
      </c>
      <c r="M63" s="7">
        <v>0</v>
      </c>
      <c r="N63" s="149">
        <v>0</v>
      </c>
      <c r="O63" s="7">
        <v>0</v>
      </c>
      <c r="P63" s="149">
        <v>0</v>
      </c>
      <c r="Q63" s="147">
        <v>0</v>
      </c>
      <c r="R63" s="148">
        <v>0</v>
      </c>
      <c r="S63" s="147">
        <v>0</v>
      </c>
      <c r="T63" s="147">
        <v>0</v>
      </c>
      <c r="U63" s="147">
        <v>0</v>
      </c>
      <c r="V63" s="150">
        <f t="shared" si="25"/>
        <v>0</v>
      </c>
      <c r="W63" s="145">
        <f t="shared" si="18"/>
        <v>0</v>
      </c>
      <c r="X63" s="145">
        <f t="shared" si="18"/>
        <v>0</v>
      </c>
      <c r="Y63" s="147">
        <f t="shared" si="26"/>
        <v>0</v>
      </c>
      <c r="Z63" s="60">
        <f t="shared" si="26"/>
        <v>0</v>
      </c>
      <c r="AA63" s="145">
        <f t="shared" si="21"/>
        <v>0</v>
      </c>
      <c r="AB63" s="145">
        <f t="shared" si="21"/>
        <v>0</v>
      </c>
      <c r="AC63" s="145" t="s">
        <v>697</v>
      </c>
      <c r="AD63" s="147" t="s">
        <v>718</v>
      </c>
    </row>
    <row r="64" spans="1:31" ht="33.75" x14ac:dyDescent="0.2">
      <c r="A64" s="137" t="s">
        <v>472</v>
      </c>
      <c r="B64" s="138" t="s">
        <v>91</v>
      </c>
      <c r="C64" s="20" t="s">
        <v>90</v>
      </c>
      <c r="D64" s="6" t="s">
        <v>471</v>
      </c>
      <c r="E64" s="7" t="s">
        <v>474</v>
      </c>
      <c r="F64" s="7">
        <v>21</v>
      </c>
      <c r="G64" s="8">
        <v>792000000</v>
      </c>
      <c r="H64" s="7" t="s">
        <v>474</v>
      </c>
      <c r="I64" s="7">
        <v>3</v>
      </c>
      <c r="J64" s="19">
        <v>120000000</v>
      </c>
      <c r="K64" s="137">
        <v>3</v>
      </c>
      <c r="L64" s="12">
        <v>120000000</v>
      </c>
      <c r="M64" s="137">
        <v>3</v>
      </c>
      <c r="N64" s="140">
        <v>120000000</v>
      </c>
      <c r="O64" s="147">
        <v>0</v>
      </c>
      <c r="P64" s="148">
        <v>0</v>
      </c>
      <c r="Q64" s="147">
        <v>0</v>
      </c>
      <c r="R64" s="148">
        <v>0</v>
      </c>
      <c r="S64" s="147">
        <v>0</v>
      </c>
      <c r="T64" s="147">
        <v>0</v>
      </c>
      <c r="U64" s="125">
        <f t="shared" ref="U64:V76" si="27">M64+O64+Q64+S64</f>
        <v>3</v>
      </c>
      <c r="V64" s="143">
        <f t="shared" si="25"/>
        <v>120000000</v>
      </c>
      <c r="W64" s="145">
        <f>U64/K64*100</f>
        <v>100</v>
      </c>
      <c r="X64" s="145">
        <f t="shared" ref="X64" si="28">V64/L64*100</f>
        <v>100</v>
      </c>
      <c r="Y64" s="147">
        <f>I64+U64</f>
        <v>6</v>
      </c>
      <c r="Z64" s="12">
        <f>J64+V64</f>
        <v>240000000</v>
      </c>
      <c r="AA64" s="145">
        <f t="shared" si="21"/>
        <v>28.571428571428569</v>
      </c>
      <c r="AB64" s="145">
        <f t="shared" si="21"/>
        <v>30.303030303030305</v>
      </c>
      <c r="AC64" s="145" t="s">
        <v>697</v>
      </c>
      <c r="AD64" s="118"/>
    </row>
    <row r="65" spans="1:30" x14ac:dyDescent="0.2">
      <c r="A65" s="646" t="s">
        <v>699</v>
      </c>
      <c r="B65" s="646"/>
      <c r="C65" s="646"/>
      <c r="D65" s="646"/>
      <c r="E65" s="646"/>
      <c r="F65" s="646"/>
      <c r="G65" s="646"/>
      <c r="H65" s="646"/>
      <c r="I65" s="646"/>
      <c r="J65" s="646"/>
      <c r="K65" s="646"/>
      <c r="L65" s="646"/>
      <c r="M65" s="646"/>
      <c r="N65" s="646"/>
      <c r="O65" s="646"/>
      <c r="P65" s="646"/>
      <c r="Q65" s="646"/>
      <c r="R65" s="646"/>
      <c r="S65" s="646"/>
      <c r="T65" s="646"/>
      <c r="U65" s="646"/>
      <c r="V65" s="646"/>
      <c r="W65" s="151">
        <f>AVERAGE(W60:W64)</f>
        <v>20</v>
      </c>
      <c r="X65" s="151">
        <f>AVERAGE(X60:X64)</f>
        <v>20</v>
      </c>
      <c r="Y65" s="152"/>
      <c r="Z65" s="152"/>
      <c r="AA65" s="153"/>
      <c r="AB65" s="151"/>
      <c r="AC65" s="151"/>
      <c r="AD65" s="154"/>
    </row>
    <row r="66" spans="1:30" x14ac:dyDescent="0.2">
      <c r="A66" s="647" t="s">
        <v>685</v>
      </c>
      <c r="B66" s="648"/>
      <c r="C66" s="648"/>
      <c r="D66" s="648"/>
      <c r="E66" s="648"/>
      <c r="F66" s="648"/>
      <c r="G66" s="648"/>
      <c r="H66" s="648"/>
      <c r="I66" s="648"/>
      <c r="J66" s="648"/>
      <c r="K66" s="648"/>
      <c r="L66" s="648"/>
      <c r="M66" s="648"/>
      <c r="N66" s="648"/>
      <c r="O66" s="648"/>
      <c r="P66" s="648"/>
      <c r="Q66" s="648"/>
      <c r="R66" s="648"/>
      <c r="S66" s="648"/>
      <c r="T66" s="648"/>
      <c r="U66" s="648"/>
      <c r="V66" s="649"/>
      <c r="W66" s="151" t="str">
        <f t="shared" ref="W66:X66" si="29">IF(W65&lt;=50,"(SR)",IF(W65&lt;=65,"(R)",IF(W65&lt;=75,"(S)",IF(W65&lt;=90,"(T)","(ST)"))))</f>
        <v>(SR)</v>
      </c>
      <c r="X66" s="151" t="str">
        <f t="shared" si="29"/>
        <v>(SR)</v>
      </c>
      <c r="Y66" s="152"/>
      <c r="Z66" s="152"/>
      <c r="AA66" s="155"/>
      <c r="AB66" s="155"/>
      <c r="AC66" s="155"/>
      <c r="AD66" s="154"/>
    </row>
    <row r="67" spans="1:30" ht="33.75" x14ac:dyDescent="0.2">
      <c r="A67" s="132" t="s">
        <v>92</v>
      </c>
      <c r="B67" s="117" t="s">
        <v>97</v>
      </c>
      <c r="C67" s="15" t="s">
        <v>427</v>
      </c>
      <c r="D67" s="1" t="s">
        <v>96</v>
      </c>
      <c r="E67" s="21" t="s">
        <v>10</v>
      </c>
      <c r="F67" s="16">
        <v>100</v>
      </c>
      <c r="G67" s="119">
        <f>SUM(G68:G70)</f>
        <v>1291079612</v>
      </c>
      <c r="H67" s="134" t="s">
        <v>10</v>
      </c>
      <c r="I67" s="16">
        <v>100</v>
      </c>
      <c r="J67" s="119">
        <f>SUM(J68:J70)</f>
        <v>116614215</v>
      </c>
      <c r="K67" s="136">
        <v>100</v>
      </c>
      <c r="L67" s="119">
        <f>SUM(L68:L70)</f>
        <v>121069896</v>
      </c>
      <c r="M67" s="172">
        <v>25</v>
      </c>
      <c r="N67" s="120">
        <f>SUM(N68:N70)</f>
        <v>30580536</v>
      </c>
      <c r="O67" s="172">
        <v>25</v>
      </c>
      <c r="P67" s="120">
        <f>SUM(P68:P70)</f>
        <v>30707735</v>
      </c>
      <c r="Q67" s="172">
        <v>25</v>
      </c>
      <c r="R67" s="120">
        <f>SUM(R68:R70)</f>
        <v>31184574</v>
      </c>
      <c r="S67" s="172">
        <v>25</v>
      </c>
      <c r="T67" s="120">
        <f>SUM(T68:T70)</f>
        <v>20304319</v>
      </c>
      <c r="U67" s="29">
        <f t="shared" si="27"/>
        <v>100</v>
      </c>
      <c r="V67" s="121">
        <f t="shared" si="27"/>
        <v>112777164</v>
      </c>
      <c r="W67" s="159">
        <f>U67/K67*100</f>
        <v>100</v>
      </c>
      <c r="X67" s="129">
        <f>V67/L67*100</f>
        <v>93.150459136431408</v>
      </c>
      <c r="Y67" s="174">
        <v>100</v>
      </c>
      <c r="Z67" s="120">
        <f>SUM(Z68:Z70)</f>
        <v>229391379</v>
      </c>
      <c r="AA67" s="159">
        <f>Y67/F67*100</f>
        <v>100</v>
      </c>
      <c r="AB67" s="129">
        <f>Z67/G67*100</f>
        <v>17.767407746812129</v>
      </c>
      <c r="AC67" s="145" t="s">
        <v>697</v>
      </c>
      <c r="AD67" s="118"/>
    </row>
    <row r="68" spans="1:30" ht="22.5" x14ac:dyDescent="0.2">
      <c r="A68" s="137" t="s">
        <v>93</v>
      </c>
      <c r="B68" s="138" t="s">
        <v>99</v>
      </c>
      <c r="C68" s="20" t="s">
        <v>98</v>
      </c>
      <c r="D68" s="6" t="s">
        <v>475</v>
      </c>
      <c r="E68" s="7" t="s">
        <v>446</v>
      </c>
      <c r="F68" s="7">
        <v>84</v>
      </c>
      <c r="G68" s="8">
        <v>42400000</v>
      </c>
      <c r="H68" s="7" t="s">
        <v>446</v>
      </c>
      <c r="I68" s="7">
        <v>12</v>
      </c>
      <c r="J68" s="19">
        <v>1151500</v>
      </c>
      <c r="K68" s="137">
        <v>12</v>
      </c>
      <c r="L68" s="22">
        <v>3500000</v>
      </c>
      <c r="M68" s="125">
        <v>2</v>
      </c>
      <c r="N68" s="140">
        <v>2750000</v>
      </c>
      <c r="O68" s="125">
        <v>3</v>
      </c>
      <c r="P68" s="160">
        <v>300000</v>
      </c>
      <c r="Q68" s="147">
        <v>4</v>
      </c>
      <c r="R68" s="175">
        <v>450000</v>
      </c>
      <c r="S68" s="147">
        <v>3</v>
      </c>
      <c r="T68" s="147">
        <v>0</v>
      </c>
      <c r="U68" s="31">
        <f t="shared" si="27"/>
        <v>12</v>
      </c>
      <c r="V68" s="143">
        <f t="shared" si="27"/>
        <v>3500000</v>
      </c>
      <c r="W68" s="145">
        <f>U68/K68*100</f>
        <v>100</v>
      </c>
      <c r="X68" s="145">
        <f t="shared" ref="X68:X70" si="30">V68/L68*100</f>
        <v>100</v>
      </c>
      <c r="Y68" s="147">
        <f>I68+U68</f>
        <v>24</v>
      </c>
      <c r="Z68" s="12">
        <f t="shared" ref="Z68:Z70" si="31">J68+V68</f>
        <v>4651500</v>
      </c>
      <c r="AA68" s="145">
        <f t="shared" ref="AA68:AB70" si="32">Y68/F68*100</f>
        <v>28.571428571428569</v>
      </c>
      <c r="AB68" s="145">
        <f t="shared" si="32"/>
        <v>10.970518867924529</v>
      </c>
      <c r="AC68" s="145" t="s">
        <v>697</v>
      </c>
      <c r="AD68" s="118"/>
    </row>
    <row r="69" spans="1:30" ht="33.75" x14ac:dyDescent="0.2">
      <c r="A69" s="137" t="s">
        <v>94</v>
      </c>
      <c r="B69" s="138" t="s">
        <v>101</v>
      </c>
      <c r="C69" s="20" t="s">
        <v>100</v>
      </c>
      <c r="D69" s="6" t="s">
        <v>476</v>
      </c>
      <c r="E69" s="7" t="s">
        <v>446</v>
      </c>
      <c r="F69" s="7">
        <v>252</v>
      </c>
      <c r="G69" s="8">
        <v>197299612</v>
      </c>
      <c r="H69" s="7" t="s">
        <v>446</v>
      </c>
      <c r="I69" s="7">
        <v>36</v>
      </c>
      <c r="J69" s="19">
        <v>19967715</v>
      </c>
      <c r="K69" s="137">
        <v>36</v>
      </c>
      <c r="L69" s="5">
        <v>22569896</v>
      </c>
      <c r="M69" s="137">
        <v>9</v>
      </c>
      <c r="N69" s="140">
        <v>5630536</v>
      </c>
      <c r="O69" s="137">
        <v>9</v>
      </c>
      <c r="P69" s="160">
        <v>5207735</v>
      </c>
      <c r="Q69" s="125">
        <v>9</v>
      </c>
      <c r="R69" s="161">
        <v>5334574</v>
      </c>
      <c r="S69" s="123">
        <v>9</v>
      </c>
      <c r="T69" s="140">
        <v>5504319</v>
      </c>
      <c r="U69" s="31">
        <f t="shared" si="27"/>
        <v>36</v>
      </c>
      <c r="V69" s="143">
        <f t="shared" si="27"/>
        <v>21677164</v>
      </c>
      <c r="W69" s="145">
        <f t="shared" ref="W69:W70" si="33">U69/K69*100</f>
        <v>100</v>
      </c>
      <c r="X69" s="145">
        <f t="shared" si="30"/>
        <v>96.044589660492903</v>
      </c>
      <c r="Y69" s="147">
        <f>I69+U69</f>
        <v>72</v>
      </c>
      <c r="Z69" s="12">
        <f t="shared" si="31"/>
        <v>41644879</v>
      </c>
      <c r="AA69" s="145">
        <f t="shared" si="32"/>
        <v>28.571428571428569</v>
      </c>
      <c r="AB69" s="145">
        <f t="shared" si="32"/>
        <v>21.107430763725983</v>
      </c>
      <c r="AC69" s="145" t="s">
        <v>697</v>
      </c>
      <c r="AD69" s="118"/>
    </row>
    <row r="70" spans="1:30" ht="33.75" x14ac:dyDescent="0.2">
      <c r="A70" s="137" t="s">
        <v>95</v>
      </c>
      <c r="B70" s="138" t="s">
        <v>102</v>
      </c>
      <c r="C70" s="20" t="s">
        <v>429</v>
      </c>
      <c r="D70" s="6" t="s">
        <v>477</v>
      </c>
      <c r="E70" s="23" t="s">
        <v>466</v>
      </c>
      <c r="F70" s="7">
        <v>420</v>
      </c>
      <c r="G70" s="8">
        <v>1051380000</v>
      </c>
      <c r="H70" s="23" t="s">
        <v>466</v>
      </c>
      <c r="I70" s="7">
        <v>60</v>
      </c>
      <c r="J70" s="19">
        <v>95495000</v>
      </c>
      <c r="K70" s="137">
        <v>60</v>
      </c>
      <c r="L70" s="5">
        <v>95000000</v>
      </c>
      <c r="M70" s="137">
        <v>15</v>
      </c>
      <c r="N70" s="140">
        <v>22200000</v>
      </c>
      <c r="O70" s="137">
        <v>15</v>
      </c>
      <c r="P70" s="182">
        <v>25200000</v>
      </c>
      <c r="Q70" s="125">
        <v>15</v>
      </c>
      <c r="R70" s="161">
        <v>25400000</v>
      </c>
      <c r="S70" s="123">
        <v>15</v>
      </c>
      <c r="T70" s="140">
        <v>14800000</v>
      </c>
      <c r="U70" s="31">
        <f t="shared" si="27"/>
        <v>60</v>
      </c>
      <c r="V70" s="143">
        <f t="shared" si="27"/>
        <v>87600000</v>
      </c>
      <c r="W70" s="145">
        <f t="shared" si="33"/>
        <v>100</v>
      </c>
      <c r="X70" s="145">
        <f t="shared" si="30"/>
        <v>92.21052631578948</v>
      </c>
      <c r="Y70" s="147">
        <f>I70+U70</f>
        <v>120</v>
      </c>
      <c r="Z70" s="12">
        <f t="shared" si="31"/>
        <v>183095000</v>
      </c>
      <c r="AA70" s="145">
        <f t="shared" si="32"/>
        <v>28.571428571428569</v>
      </c>
      <c r="AB70" s="145">
        <f t="shared" si="32"/>
        <v>17.414731115296085</v>
      </c>
      <c r="AC70" s="145" t="s">
        <v>697</v>
      </c>
      <c r="AD70" s="118"/>
    </row>
    <row r="71" spans="1:30" x14ac:dyDescent="0.2">
      <c r="A71" s="646" t="s">
        <v>699</v>
      </c>
      <c r="B71" s="646"/>
      <c r="C71" s="646"/>
      <c r="D71" s="646"/>
      <c r="E71" s="646"/>
      <c r="F71" s="646"/>
      <c r="G71" s="646"/>
      <c r="H71" s="646"/>
      <c r="I71" s="646"/>
      <c r="J71" s="646"/>
      <c r="K71" s="646"/>
      <c r="L71" s="646"/>
      <c r="M71" s="646"/>
      <c r="N71" s="646"/>
      <c r="O71" s="646"/>
      <c r="P71" s="646"/>
      <c r="Q71" s="646"/>
      <c r="R71" s="646"/>
      <c r="S71" s="646"/>
      <c r="T71" s="646"/>
      <c r="U71" s="646"/>
      <c r="V71" s="646"/>
      <c r="W71" s="151">
        <f>AVERAGE(W68:W70)</f>
        <v>100</v>
      </c>
      <c r="X71" s="151">
        <f>AVERAGE(X68:X70)</f>
        <v>96.08503865876078</v>
      </c>
      <c r="Y71" s="152"/>
      <c r="Z71" s="152"/>
      <c r="AA71" s="153"/>
      <c r="AB71" s="151"/>
      <c r="AC71" s="151"/>
      <c r="AD71" s="154"/>
    </row>
    <row r="72" spans="1:30" x14ac:dyDescent="0.2">
      <c r="A72" s="647" t="s">
        <v>685</v>
      </c>
      <c r="B72" s="648"/>
      <c r="C72" s="648"/>
      <c r="D72" s="648"/>
      <c r="E72" s="648"/>
      <c r="F72" s="648"/>
      <c r="G72" s="648"/>
      <c r="H72" s="648"/>
      <c r="I72" s="648"/>
      <c r="J72" s="648"/>
      <c r="K72" s="648"/>
      <c r="L72" s="648"/>
      <c r="M72" s="648"/>
      <c r="N72" s="648"/>
      <c r="O72" s="648"/>
      <c r="P72" s="648"/>
      <c r="Q72" s="648"/>
      <c r="R72" s="648"/>
      <c r="S72" s="648"/>
      <c r="T72" s="648"/>
      <c r="U72" s="648"/>
      <c r="V72" s="649"/>
      <c r="W72" s="151" t="str">
        <f t="shared" ref="W72:X72" si="34">IF(W71&lt;=50,"(SR)",IF(W71&lt;=65,"(R)",IF(W71&lt;=75,"(S)",IF(W71&lt;=90,"(T)","(ST)"))))</f>
        <v>(ST)</v>
      </c>
      <c r="X72" s="151" t="str">
        <f t="shared" si="34"/>
        <v>(ST)</v>
      </c>
      <c r="Y72" s="152"/>
      <c r="Z72" s="152"/>
      <c r="AA72" s="155"/>
      <c r="AB72" s="155"/>
      <c r="AC72" s="155"/>
      <c r="AD72" s="154"/>
    </row>
    <row r="73" spans="1:30" ht="33.75" x14ac:dyDescent="0.2">
      <c r="A73" s="132" t="s">
        <v>103</v>
      </c>
      <c r="B73" s="117" t="s">
        <v>109</v>
      </c>
      <c r="C73" s="15" t="s">
        <v>108</v>
      </c>
      <c r="D73" s="1" t="s">
        <v>107</v>
      </c>
      <c r="E73" s="21" t="s">
        <v>10</v>
      </c>
      <c r="F73" s="16">
        <v>100</v>
      </c>
      <c r="G73" s="119">
        <f>SUM(G74:G78)</f>
        <v>1555966041</v>
      </c>
      <c r="H73" s="134" t="s">
        <v>10</v>
      </c>
      <c r="I73" s="16">
        <v>100</v>
      </c>
      <c r="J73" s="119">
        <f>SUM(J74:J78)</f>
        <v>76485902</v>
      </c>
      <c r="K73" s="136">
        <v>100</v>
      </c>
      <c r="L73" s="119">
        <f>SUM(L74:L78)</f>
        <v>60986592</v>
      </c>
      <c r="M73" s="172">
        <v>25</v>
      </c>
      <c r="N73" s="120">
        <f>SUM(N74:N78)</f>
        <v>6318020</v>
      </c>
      <c r="O73" s="172">
        <v>25</v>
      </c>
      <c r="P73" s="120">
        <f>SUM(P74:P78)</f>
        <v>12492100</v>
      </c>
      <c r="Q73" s="172">
        <v>25</v>
      </c>
      <c r="R73" s="120">
        <f>SUM(R74:R78)</f>
        <v>5618800</v>
      </c>
      <c r="S73" s="136">
        <v>25</v>
      </c>
      <c r="T73" s="120">
        <f>SUM(T74:T78)</f>
        <v>30283672</v>
      </c>
      <c r="U73" s="29">
        <f t="shared" si="27"/>
        <v>100</v>
      </c>
      <c r="V73" s="121">
        <f>N73+P73+R73+T73</f>
        <v>54712592</v>
      </c>
      <c r="W73" s="159">
        <f>U73/K73*100</f>
        <v>100</v>
      </c>
      <c r="X73" s="129">
        <f>V73/L73*100</f>
        <v>89.712492870564077</v>
      </c>
      <c r="Y73" s="174">
        <v>100</v>
      </c>
      <c r="Z73" s="120">
        <f>SUM(Z74:Z78)</f>
        <v>131198494</v>
      </c>
      <c r="AA73" s="129">
        <f>Y73/F73*100</f>
        <v>100</v>
      </c>
      <c r="AB73" s="129">
        <f>Z73/G73*100</f>
        <v>8.4319638438690063</v>
      </c>
      <c r="AC73" s="145" t="s">
        <v>697</v>
      </c>
      <c r="AD73" s="118"/>
    </row>
    <row r="74" spans="1:30" ht="45" x14ac:dyDescent="0.2">
      <c r="A74" s="137" t="s">
        <v>104</v>
      </c>
      <c r="B74" s="138" t="s">
        <v>111</v>
      </c>
      <c r="C74" s="20" t="s">
        <v>110</v>
      </c>
      <c r="D74" s="20" t="s">
        <v>478</v>
      </c>
      <c r="E74" s="7" t="s">
        <v>474</v>
      </c>
      <c r="F74" s="7">
        <v>1</v>
      </c>
      <c r="G74" s="8">
        <v>199643718</v>
      </c>
      <c r="H74" s="7" t="s">
        <v>474</v>
      </c>
      <c r="I74" s="7">
        <v>1</v>
      </c>
      <c r="J74" s="19">
        <v>17725814</v>
      </c>
      <c r="K74" s="139">
        <v>1</v>
      </c>
      <c r="L74" s="5">
        <v>24075320</v>
      </c>
      <c r="M74" s="139">
        <v>1</v>
      </c>
      <c r="N74" s="140">
        <v>2571320</v>
      </c>
      <c r="O74" s="139">
        <v>1</v>
      </c>
      <c r="P74" s="160">
        <v>8068200</v>
      </c>
      <c r="Q74" s="125">
        <v>1</v>
      </c>
      <c r="R74" s="161">
        <v>4349800</v>
      </c>
      <c r="S74" s="125">
        <v>1</v>
      </c>
      <c r="T74" s="140">
        <v>8997000</v>
      </c>
      <c r="U74" s="31">
        <v>1</v>
      </c>
      <c r="V74" s="143">
        <f t="shared" ref="V74:V76" si="35">N74+P74+R74+T74</f>
        <v>23986320</v>
      </c>
      <c r="W74" s="145">
        <f t="shared" ref="W74:X76" si="36">U74/K74*100</f>
        <v>100</v>
      </c>
      <c r="X74" s="145">
        <f t="shared" si="36"/>
        <v>99.630326824316356</v>
      </c>
      <c r="Y74" s="147">
        <v>1</v>
      </c>
      <c r="Z74" s="12">
        <f t="shared" ref="Z74:Z78" si="37">J74+V74</f>
        <v>41712134</v>
      </c>
      <c r="AA74" s="144">
        <f>Y74/F74*100</f>
        <v>100</v>
      </c>
      <c r="AB74" s="145">
        <f t="shared" ref="AB74:AB78" si="38">Z74/G74*100</f>
        <v>20.893286509520927</v>
      </c>
      <c r="AC74" s="145" t="s">
        <v>697</v>
      </c>
      <c r="AD74" s="118"/>
    </row>
    <row r="75" spans="1:30" ht="45" x14ac:dyDescent="0.2">
      <c r="A75" s="137" t="s">
        <v>105</v>
      </c>
      <c r="B75" s="138" t="s">
        <v>113</v>
      </c>
      <c r="C75" s="20" t="s">
        <v>112</v>
      </c>
      <c r="D75" s="20" t="s">
        <v>479</v>
      </c>
      <c r="E75" s="7" t="s">
        <v>474</v>
      </c>
      <c r="F75" s="7">
        <v>61</v>
      </c>
      <c r="G75" s="8">
        <v>261629823</v>
      </c>
      <c r="H75" s="7" t="s">
        <v>474</v>
      </c>
      <c r="I75" s="7">
        <v>37</v>
      </c>
      <c r="J75" s="19">
        <v>52929950</v>
      </c>
      <c r="K75" s="139">
        <v>32</v>
      </c>
      <c r="L75" s="5">
        <v>31661272</v>
      </c>
      <c r="M75" s="125">
        <v>13</v>
      </c>
      <c r="N75" s="140">
        <v>2896700</v>
      </c>
      <c r="O75" s="125">
        <v>8</v>
      </c>
      <c r="P75" s="160">
        <v>1338900</v>
      </c>
      <c r="Q75" s="147">
        <v>6</v>
      </c>
      <c r="R75" s="175">
        <v>519000</v>
      </c>
      <c r="S75" s="125">
        <v>5</v>
      </c>
      <c r="T75" s="140">
        <v>20721672</v>
      </c>
      <c r="U75" s="31">
        <f t="shared" si="27"/>
        <v>32</v>
      </c>
      <c r="V75" s="143">
        <f t="shared" si="35"/>
        <v>25476272</v>
      </c>
      <c r="W75" s="145">
        <f t="shared" si="36"/>
        <v>100</v>
      </c>
      <c r="X75" s="145">
        <f t="shared" si="36"/>
        <v>80.465093127022811</v>
      </c>
      <c r="Y75" s="7">
        <v>37</v>
      </c>
      <c r="Z75" s="12">
        <f t="shared" si="37"/>
        <v>78406222</v>
      </c>
      <c r="AA75" s="144">
        <f t="shared" ref="AA75:AA78" si="39">Y75/F75*100</f>
        <v>60.655737704918032</v>
      </c>
      <c r="AB75" s="145">
        <f t="shared" si="38"/>
        <v>29.968380936450046</v>
      </c>
      <c r="AC75" s="145" t="s">
        <v>697</v>
      </c>
      <c r="AD75" s="118"/>
    </row>
    <row r="76" spans="1:30" ht="22.5" x14ac:dyDescent="0.2">
      <c r="A76" s="137" t="s">
        <v>106</v>
      </c>
      <c r="B76" s="138" t="s">
        <v>114</v>
      </c>
      <c r="C76" s="20" t="s">
        <v>115</v>
      </c>
      <c r="D76" s="6" t="s">
        <v>480</v>
      </c>
      <c r="E76" s="7" t="s">
        <v>474</v>
      </c>
      <c r="F76" s="7">
        <v>258</v>
      </c>
      <c r="G76" s="8">
        <v>163692500</v>
      </c>
      <c r="H76" s="7" t="s">
        <v>474</v>
      </c>
      <c r="I76" s="7">
        <v>17</v>
      </c>
      <c r="J76" s="19">
        <v>5830138</v>
      </c>
      <c r="K76" s="139">
        <v>14</v>
      </c>
      <c r="L76" s="5">
        <v>5250000</v>
      </c>
      <c r="M76" s="125">
        <v>4</v>
      </c>
      <c r="N76" s="140">
        <v>850000</v>
      </c>
      <c r="O76" s="125">
        <v>5</v>
      </c>
      <c r="P76" s="160">
        <v>3085000</v>
      </c>
      <c r="Q76" s="147">
        <v>3</v>
      </c>
      <c r="R76" s="175">
        <v>750000</v>
      </c>
      <c r="S76" s="125">
        <v>2</v>
      </c>
      <c r="T76" s="140">
        <v>565000</v>
      </c>
      <c r="U76" s="31">
        <f t="shared" si="27"/>
        <v>14</v>
      </c>
      <c r="V76" s="143">
        <f t="shared" si="35"/>
        <v>5250000</v>
      </c>
      <c r="W76" s="145">
        <f t="shared" si="36"/>
        <v>100</v>
      </c>
      <c r="X76" s="145">
        <f t="shared" si="36"/>
        <v>100</v>
      </c>
      <c r="Y76" s="147">
        <f t="shared" ref="Y76:Y78" si="40">I76+U76</f>
        <v>31</v>
      </c>
      <c r="Z76" s="12">
        <f t="shared" si="37"/>
        <v>11080138</v>
      </c>
      <c r="AA76" s="144">
        <f t="shared" si="39"/>
        <v>12.015503875968992</v>
      </c>
      <c r="AB76" s="145">
        <f t="shared" si="38"/>
        <v>6.7688733448386458</v>
      </c>
      <c r="AC76" s="145" t="s">
        <v>697</v>
      </c>
      <c r="AD76" s="118"/>
    </row>
    <row r="77" spans="1:30" ht="22.5" x14ac:dyDescent="0.2">
      <c r="A77" s="137" t="s">
        <v>443</v>
      </c>
      <c r="B77" s="138" t="s">
        <v>484</v>
      </c>
      <c r="C77" s="20" t="s">
        <v>485</v>
      </c>
      <c r="D77" s="6" t="s">
        <v>481</v>
      </c>
      <c r="E77" s="7" t="s">
        <v>474</v>
      </c>
      <c r="F77" s="7">
        <v>5</v>
      </c>
      <c r="G77" s="8">
        <v>100000000</v>
      </c>
      <c r="H77" s="7" t="s">
        <v>474</v>
      </c>
      <c r="I77" s="7">
        <v>0</v>
      </c>
      <c r="J77" s="13">
        <v>0</v>
      </c>
      <c r="K77" s="139">
        <v>0</v>
      </c>
      <c r="L77" s="10">
        <v>0</v>
      </c>
      <c r="M77" s="7">
        <v>0</v>
      </c>
      <c r="N77" s="149">
        <v>0</v>
      </c>
      <c r="O77" s="7">
        <v>0</v>
      </c>
      <c r="P77" s="149">
        <v>0</v>
      </c>
      <c r="Q77" s="7">
        <v>0</v>
      </c>
      <c r="R77" s="149">
        <v>0</v>
      </c>
      <c r="S77" s="125">
        <v>0</v>
      </c>
      <c r="T77" s="125">
        <v>0</v>
      </c>
      <c r="U77" s="147">
        <v>0</v>
      </c>
      <c r="V77" s="150">
        <f>N77+P77+R77+T77</f>
        <v>0</v>
      </c>
      <c r="W77" s="145">
        <f t="shared" si="18"/>
        <v>0</v>
      </c>
      <c r="X77" s="145">
        <f t="shared" si="18"/>
        <v>0</v>
      </c>
      <c r="Y77" s="147">
        <f t="shared" si="40"/>
        <v>0</v>
      </c>
      <c r="Z77" s="60">
        <f t="shared" si="37"/>
        <v>0</v>
      </c>
      <c r="AA77" s="144">
        <f t="shared" si="39"/>
        <v>0</v>
      </c>
      <c r="AB77" s="145">
        <f t="shared" si="38"/>
        <v>0</v>
      </c>
      <c r="AC77" s="145" t="s">
        <v>697</v>
      </c>
      <c r="AD77" s="181" t="s">
        <v>739</v>
      </c>
    </row>
    <row r="78" spans="1:30" ht="33.75" x14ac:dyDescent="0.2">
      <c r="A78" s="137" t="s">
        <v>483</v>
      </c>
      <c r="B78" s="138" t="s">
        <v>116</v>
      </c>
      <c r="C78" s="20" t="s">
        <v>117</v>
      </c>
      <c r="D78" s="20" t="s">
        <v>482</v>
      </c>
      <c r="E78" s="24" t="s">
        <v>474</v>
      </c>
      <c r="F78" s="24">
        <v>12</v>
      </c>
      <c r="G78" s="25">
        <v>831000000</v>
      </c>
      <c r="H78" s="24" t="s">
        <v>474</v>
      </c>
      <c r="I78" s="7">
        <v>0</v>
      </c>
      <c r="J78" s="13">
        <v>0</v>
      </c>
      <c r="K78" s="139">
        <v>0</v>
      </c>
      <c r="L78" s="10">
        <v>0</v>
      </c>
      <c r="M78" s="7">
        <v>0</v>
      </c>
      <c r="N78" s="149">
        <v>0</v>
      </c>
      <c r="O78" s="7">
        <v>0</v>
      </c>
      <c r="P78" s="149">
        <v>0</v>
      </c>
      <c r="Q78" s="7">
        <v>0</v>
      </c>
      <c r="R78" s="149">
        <v>0</v>
      </c>
      <c r="S78" s="147">
        <v>0</v>
      </c>
      <c r="T78" s="147">
        <v>0</v>
      </c>
      <c r="U78" s="147">
        <v>0</v>
      </c>
      <c r="V78" s="150">
        <f>N78+P78+R78+T78</f>
        <v>0</v>
      </c>
      <c r="W78" s="145">
        <f t="shared" si="18"/>
        <v>0</v>
      </c>
      <c r="X78" s="145">
        <f t="shared" si="18"/>
        <v>0</v>
      </c>
      <c r="Y78" s="147">
        <f t="shared" si="40"/>
        <v>0</v>
      </c>
      <c r="Z78" s="60">
        <f t="shared" si="37"/>
        <v>0</v>
      </c>
      <c r="AA78" s="144">
        <f t="shared" si="39"/>
        <v>0</v>
      </c>
      <c r="AB78" s="145">
        <f t="shared" si="38"/>
        <v>0</v>
      </c>
      <c r="AC78" s="145" t="s">
        <v>697</v>
      </c>
      <c r="AD78" s="181" t="s">
        <v>739</v>
      </c>
    </row>
    <row r="79" spans="1:30" x14ac:dyDescent="0.2">
      <c r="A79" s="646" t="s">
        <v>699</v>
      </c>
      <c r="B79" s="646"/>
      <c r="C79" s="646"/>
      <c r="D79" s="646"/>
      <c r="E79" s="646"/>
      <c r="F79" s="646"/>
      <c r="G79" s="646"/>
      <c r="H79" s="646"/>
      <c r="I79" s="646"/>
      <c r="J79" s="646"/>
      <c r="K79" s="646"/>
      <c r="L79" s="646"/>
      <c r="M79" s="646"/>
      <c r="N79" s="646"/>
      <c r="O79" s="646"/>
      <c r="P79" s="646"/>
      <c r="Q79" s="646"/>
      <c r="R79" s="646"/>
      <c r="S79" s="646"/>
      <c r="T79" s="646"/>
      <c r="U79" s="646"/>
      <c r="V79" s="646"/>
      <c r="W79" s="151">
        <f>AVERAGE(W74:W78)</f>
        <v>60</v>
      </c>
      <c r="X79" s="151">
        <f>AVERAGE(X74:X78)</f>
        <v>56.019083990267838</v>
      </c>
      <c r="Y79" s="152"/>
      <c r="Z79" s="152"/>
      <c r="AA79" s="153"/>
      <c r="AB79" s="151"/>
      <c r="AC79" s="151"/>
      <c r="AD79" s="154"/>
    </row>
    <row r="80" spans="1:30" x14ac:dyDescent="0.2">
      <c r="A80" s="647" t="s">
        <v>685</v>
      </c>
      <c r="B80" s="648"/>
      <c r="C80" s="648"/>
      <c r="D80" s="648"/>
      <c r="E80" s="648"/>
      <c r="F80" s="648"/>
      <c r="G80" s="648"/>
      <c r="H80" s="648"/>
      <c r="I80" s="648"/>
      <c r="J80" s="648"/>
      <c r="K80" s="648"/>
      <c r="L80" s="648"/>
      <c r="M80" s="648"/>
      <c r="N80" s="648"/>
      <c r="O80" s="648"/>
      <c r="P80" s="648"/>
      <c r="Q80" s="648"/>
      <c r="R80" s="648"/>
      <c r="S80" s="648"/>
      <c r="T80" s="648"/>
      <c r="U80" s="648"/>
      <c r="V80" s="649"/>
      <c r="W80" s="151" t="str">
        <f t="shared" ref="W80:X80" si="41">IF(W79&lt;=50,"(SR)",IF(W79&lt;=65,"(R)",IF(W79&lt;=75,"(S)",IF(W79&lt;=90,"(T)","(ST)"))))</f>
        <v>(R)</v>
      </c>
      <c r="X80" s="151" t="str">
        <f t="shared" si="41"/>
        <v>(R)</v>
      </c>
      <c r="Y80" s="152"/>
      <c r="Z80" s="152"/>
      <c r="AA80" s="155"/>
      <c r="AB80" s="155"/>
      <c r="AC80" s="155"/>
      <c r="AD80" s="154"/>
    </row>
    <row r="81" spans="1:30" x14ac:dyDescent="0.2">
      <c r="A81" s="660" t="s">
        <v>700</v>
      </c>
      <c r="B81" s="660"/>
      <c r="C81" s="660"/>
      <c r="D81" s="660"/>
      <c r="E81" s="660"/>
      <c r="F81" s="660"/>
      <c r="G81" s="660"/>
      <c r="H81" s="660"/>
      <c r="I81" s="660"/>
      <c r="J81" s="660"/>
      <c r="K81" s="660"/>
      <c r="L81" s="660"/>
      <c r="M81" s="660"/>
      <c r="N81" s="660"/>
      <c r="O81" s="660"/>
      <c r="P81" s="660"/>
      <c r="Q81" s="660"/>
      <c r="R81" s="660"/>
      <c r="S81" s="660"/>
      <c r="T81" s="660"/>
      <c r="U81" s="660"/>
      <c r="V81" s="660"/>
      <c r="W81" s="183">
        <f>AVERAGE((W23+W24+W25)/3,W30,W38,W42,W50,W59,W67,W73)</f>
        <v>87.875</v>
      </c>
      <c r="X81" s="183">
        <f>AVERAGE(X23,X30,X38,X42,X50,X59,X67,X73)</f>
        <v>94.060638951154516</v>
      </c>
      <c r="Y81" s="184"/>
      <c r="Z81" s="184"/>
      <c r="AA81" s="185"/>
      <c r="AB81" s="183"/>
      <c r="AC81" s="183"/>
      <c r="AD81" s="186"/>
    </row>
    <row r="82" spans="1:30" x14ac:dyDescent="0.2">
      <c r="A82" s="661" t="s">
        <v>685</v>
      </c>
      <c r="B82" s="662"/>
      <c r="C82" s="662"/>
      <c r="D82" s="662"/>
      <c r="E82" s="662"/>
      <c r="F82" s="662"/>
      <c r="G82" s="662"/>
      <c r="H82" s="662"/>
      <c r="I82" s="662"/>
      <c r="J82" s="662"/>
      <c r="K82" s="662"/>
      <c r="L82" s="662"/>
      <c r="M82" s="662"/>
      <c r="N82" s="662"/>
      <c r="O82" s="662"/>
      <c r="P82" s="662"/>
      <c r="Q82" s="662"/>
      <c r="R82" s="662"/>
      <c r="S82" s="662"/>
      <c r="T82" s="662"/>
      <c r="U82" s="662"/>
      <c r="V82" s="663"/>
      <c r="W82" s="183" t="str">
        <f t="shared" ref="W82:X82" si="42">IF(W81&lt;=50,"(SR)",IF(W81&lt;=65,"(R)",IF(W81&lt;=75,"(S)",IF(W81&lt;=90,"(T)","(ST)"))))</f>
        <v>(T)</v>
      </c>
      <c r="X82" s="183" t="str">
        <f t="shared" si="42"/>
        <v>(ST)</v>
      </c>
      <c r="Y82" s="184"/>
      <c r="Z82" s="184"/>
      <c r="AA82" s="187"/>
      <c r="AB82" s="187"/>
      <c r="AC82" s="187"/>
      <c r="AD82" s="186"/>
    </row>
    <row r="83" spans="1:30" ht="33.75" x14ac:dyDescent="0.2">
      <c r="A83" s="650" t="s">
        <v>4</v>
      </c>
      <c r="B83" s="628" t="s">
        <v>119</v>
      </c>
      <c r="C83" s="715" t="s">
        <v>118</v>
      </c>
      <c r="D83" s="26" t="s">
        <v>720</v>
      </c>
      <c r="E83" s="27" t="s">
        <v>10</v>
      </c>
      <c r="F83" s="27">
        <v>18.55</v>
      </c>
      <c r="G83" s="637">
        <f>SUM(G85+G92+G97)</f>
        <v>1700521063</v>
      </c>
      <c r="H83" s="27" t="s">
        <v>10</v>
      </c>
      <c r="I83" s="27">
        <v>9.48</v>
      </c>
      <c r="J83" s="637">
        <f>SUM(J85+J92+J97)</f>
        <v>157701505</v>
      </c>
      <c r="K83" s="188">
        <v>11.27</v>
      </c>
      <c r="L83" s="637">
        <f>SUM(L85+L92+L97)</f>
        <v>175400000</v>
      </c>
      <c r="M83" s="132">
        <v>0</v>
      </c>
      <c r="N83" s="637">
        <f>SUM(N85+N92+N97)</f>
        <v>15550000</v>
      </c>
      <c r="O83" s="132">
        <v>0</v>
      </c>
      <c r="P83" s="637">
        <f>SUM(P85+P92+P97)</f>
        <v>62052388</v>
      </c>
      <c r="Q83" s="189">
        <v>0</v>
      </c>
      <c r="R83" s="637">
        <f>SUM(R85+R92+R97)</f>
        <v>43970000</v>
      </c>
      <c r="S83" s="123"/>
      <c r="T83" s="637">
        <f>SUM(T85+T92+T97)</f>
        <v>49627500</v>
      </c>
      <c r="U83" s="132"/>
      <c r="V83" s="709">
        <f>N83+P83+R83+T83</f>
        <v>171199888</v>
      </c>
      <c r="W83" s="164"/>
      <c r="X83" s="619">
        <f>V83/L83*100</f>
        <v>97.605409350057016</v>
      </c>
      <c r="Y83" s="27">
        <v>9.48</v>
      </c>
      <c r="Z83" s="637">
        <f>SUM(Z85+Z92+Z97)</f>
        <v>328901393</v>
      </c>
      <c r="AA83" s="666">
        <v>72.354432721783269</v>
      </c>
      <c r="AB83" s="619">
        <f>Z83/G83*100</f>
        <v>19.341212535160466</v>
      </c>
      <c r="AC83" s="145" t="s">
        <v>697</v>
      </c>
      <c r="AD83" s="190"/>
    </row>
    <row r="84" spans="1:30" ht="33.75" x14ac:dyDescent="0.2">
      <c r="A84" s="652"/>
      <c r="B84" s="630"/>
      <c r="C84" s="716"/>
      <c r="D84" s="26" t="s">
        <v>719</v>
      </c>
      <c r="E84" s="27" t="s">
        <v>10</v>
      </c>
      <c r="F84" s="27">
        <v>96.15</v>
      </c>
      <c r="G84" s="639"/>
      <c r="H84" s="27" t="s">
        <v>10</v>
      </c>
      <c r="I84" s="27">
        <v>90</v>
      </c>
      <c r="J84" s="639"/>
      <c r="K84" s="188">
        <v>92.31</v>
      </c>
      <c r="L84" s="639"/>
      <c r="M84" s="132">
        <v>0</v>
      </c>
      <c r="N84" s="639"/>
      <c r="O84" s="132">
        <v>0</v>
      </c>
      <c r="P84" s="639"/>
      <c r="Q84" s="189">
        <v>0</v>
      </c>
      <c r="R84" s="639"/>
      <c r="S84" s="123"/>
      <c r="T84" s="639"/>
      <c r="U84" s="132"/>
      <c r="V84" s="711"/>
      <c r="W84" s="164"/>
      <c r="X84" s="621"/>
      <c r="Y84" s="27">
        <v>90</v>
      </c>
      <c r="Z84" s="639"/>
      <c r="AA84" s="667"/>
      <c r="AB84" s="621"/>
      <c r="AC84" s="145" t="s">
        <v>697</v>
      </c>
      <c r="AD84" s="190"/>
    </row>
    <row r="85" spans="1:30" ht="56.25" x14ac:dyDescent="0.2">
      <c r="A85" s="132" t="s">
        <v>120</v>
      </c>
      <c r="B85" s="117" t="s">
        <v>123</v>
      </c>
      <c r="C85" s="15" t="s">
        <v>122</v>
      </c>
      <c r="D85" s="15" t="s">
        <v>121</v>
      </c>
      <c r="E85" s="28" t="s">
        <v>18</v>
      </c>
      <c r="F85" s="28">
        <v>132</v>
      </c>
      <c r="G85" s="119">
        <f>SUM(G86:G89)</f>
        <v>341191909</v>
      </c>
      <c r="H85" s="28" t="s">
        <v>18</v>
      </c>
      <c r="I85" s="28">
        <v>1</v>
      </c>
      <c r="J85" s="119">
        <f>SUM(J86:J89)</f>
        <v>17585000</v>
      </c>
      <c r="K85" s="172">
        <v>1</v>
      </c>
      <c r="L85" s="119">
        <f>SUM(L86:L89)</f>
        <v>8000000</v>
      </c>
      <c r="M85" s="29">
        <v>0</v>
      </c>
      <c r="N85" s="119">
        <f>SUM(N86:N89)</f>
        <v>0</v>
      </c>
      <c r="O85" s="37">
        <v>0</v>
      </c>
      <c r="P85" s="124">
        <f>SUM(P86:P89)</f>
        <v>2594250</v>
      </c>
      <c r="Q85" s="191" t="s">
        <v>693</v>
      </c>
      <c r="R85" s="68">
        <f>SUM(R86:R89)</f>
        <v>0</v>
      </c>
      <c r="S85" s="172"/>
      <c r="T85" s="68">
        <f>SUM(T86:T89)</f>
        <v>5405750</v>
      </c>
      <c r="U85" s="172">
        <v>0</v>
      </c>
      <c r="V85" s="124">
        <f>N85+P85+R85+T85</f>
        <v>8000000</v>
      </c>
      <c r="W85" s="159">
        <f>U85/K85*100</f>
        <v>0</v>
      </c>
      <c r="X85" s="129">
        <f t="shared" ref="X85" si="43">V85/L85*100</f>
        <v>100</v>
      </c>
      <c r="Y85" s="174">
        <f>I85+U85</f>
        <v>1</v>
      </c>
      <c r="Z85" s="120">
        <f>SUM(Z86:Z89)</f>
        <v>25585000</v>
      </c>
      <c r="AA85" s="159">
        <f t="shared" ref="AA85:AB89" si="44">Y85/F85*100</f>
        <v>0.75757575757575757</v>
      </c>
      <c r="AB85" s="129">
        <f t="shared" si="44"/>
        <v>7.4987124035230277</v>
      </c>
      <c r="AC85" s="145" t="s">
        <v>697</v>
      </c>
      <c r="AD85" s="118"/>
    </row>
    <row r="86" spans="1:30" ht="56.25" x14ac:dyDescent="0.2">
      <c r="A86" s="137" t="s">
        <v>126</v>
      </c>
      <c r="B86" s="138" t="s">
        <v>125</v>
      </c>
      <c r="C86" s="20" t="s">
        <v>124</v>
      </c>
      <c r="D86" s="30" t="s">
        <v>486</v>
      </c>
      <c r="E86" s="31" t="s">
        <v>18</v>
      </c>
      <c r="F86" s="31">
        <v>12</v>
      </c>
      <c r="G86" s="32">
        <v>122873125</v>
      </c>
      <c r="H86" s="137" t="s">
        <v>18</v>
      </c>
      <c r="I86" s="31">
        <v>0</v>
      </c>
      <c r="J86" s="33">
        <v>0</v>
      </c>
      <c r="K86" s="147">
        <v>0</v>
      </c>
      <c r="L86" s="10">
        <v>0</v>
      </c>
      <c r="M86" s="31">
        <v>0</v>
      </c>
      <c r="N86" s="149">
        <v>0</v>
      </c>
      <c r="O86" s="31">
        <v>0</v>
      </c>
      <c r="P86" s="149">
        <v>0</v>
      </c>
      <c r="Q86" s="147"/>
      <c r="R86" s="147"/>
      <c r="S86" s="147"/>
      <c r="T86" s="147"/>
      <c r="U86" s="147">
        <v>0</v>
      </c>
      <c r="V86" s="150">
        <v>0</v>
      </c>
      <c r="W86" s="147">
        <v>0</v>
      </c>
      <c r="X86" s="139">
        <v>0</v>
      </c>
      <c r="Y86" s="147">
        <f t="shared" ref="Y86:Z89" si="45">I86+U86</f>
        <v>0</v>
      </c>
      <c r="Z86" s="60">
        <f t="shared" si="45"/>
        <v>0</v>
      </c>
      <c r="AA86" s="144">
        <f t="shared" si="44"/>
        <v>0</v>
      </c>
      <c r="AB86" s="145">
        <f t="shared" si="44"/>
        <v>0</v>
      </c>
      <c r="AC86" s="145" t="s">
        <v>697</v>
      </c>
      <c r="AD86" s="147" t="s">
        <v>718</v>
      </c>
    </row>
    <row r="87" spans="1:30" ht="45" x14ac:dyDescent="0.2">
      <c r="A87" s="137" t="s">
        <v>127</v>
      </c>
      <c r="B87" s="138" t="s">
        <v>131</v>
      </c>
      <c r="C87" s="20" t="s">
        <v>130</v>
      </c>
      <c r="D87" s="34" t="s">
        <v>487</v>
      </c>
      <c r="E87" s="31" t="s">
        <v>18</v>
      </c>
      <c r="F87" s="31">
        <v>230</v>
      </c>
      <c r="G87" s="32">
        <v>72772728</v>
      </c>
      <c r="H87" s="137" t="s">
        <v>18</v>
      </c>
      <c r="I87" s="31">
        <v>2</v>
      </c>
      <c r="J87" s="35">
        <v>17585000</v>
      </c>
      <c r="K87" s="139">
        <v>1</v>
      </c>
      <c r="L87" s="25">
        <v>8000000</v>
      </c>
      <c r="M87" s="31">
        <v>0</v>
      </c>
      <c r="N87" s="149">
        <v>0</v>
      </c>
      <c r="O87" s="125">
        <v>0</v>
      </c>
      <c r="P87" s="140">
        <v>2594250</v>
      </c>
      <c r="Q87" s="147">
        <v>0</v>
      </c>
      <c r="R87" s="147">
        <v>0</v>
      </c>
      <c r="S87" s="125">
        <v>1</v>
      </c>
      <c r="T87" s="140">
        <v>5405750</v>
      </c>
      <c r="U87" s="31">
        <f>M87+O87+Q87+S87</f>
        <v>1</v>
      </c>
      <c r="V87" s="177">
        <f t="shared" ref="V87" si="46">N87+P87+R87+T87</f>
        <v>8000000</v>
      </c>
      <c r="W87" s="144">
        <f>U87/K87*100</f>
        <v>100</v>
      </c>
      <c r="X87" s="145">
        <f>V87/L87*100</f>
        <v>100</v>
      </c>
      <c r="Y87" s="147">
        <f t="shared" si="45"/>
        <v>3</v>
      </c>
      <c r="Z87" s="12">
        <f t="shared" si="45"/>
        <v>25585000</v>
      </c>
      <c r="AA87" s="144">
        <f t="shared" si="44"/>
        <v>1.3043478260869565</v>
      </c>
      <c r="AB87" s="145">
        <f t="shared" si="44"/>
        <v>35.157401272630594</v>
      </c>
      <c r="AC87" s="145" t="s">
        <v>697</v>
      </c>
      <c r="AD87" s="118"/>
    </row>
    <row r="88" spans="1:30" ht="90" x14ac:dyDescent="0.2">
      <c r="A88" s="137" t="s">
        <v>128</v>
      </c>
      <c r="B88" s="138" t="s">
        <v>133</v>
      </c>
      <c r="C88" s="20" t="s">
        <v>132</v>
      </c>
      <c r="D88" s="34" t="s">
        <v>488</v>
      </c>
      <c r="E88" s="7" t="s">
        <v>490</v>
      </c>
      <c r="F88" s="7">
        <v>40</v>
      </c>
      <c r="G88" s="8">
        <v>73273028</v>
      </c>
      <c r="H88" s="7" t="s">
        <v>490</v>
      </c>
      <c r="I88" s="7">
        <v>0</v>
      </c>
      <c r="J88" s="13">
        <v>0</v>
      </c>
      <c r="K88" s="147">
        <v>0</v>
      </c>
      <c r="L88" s="10">
        <v>0</v>
      </c>
      <c r="M88" s="31">
        <v>0</v>
      </c>
      <c r="N88" s="149">
        <v>0</v>
      </c>
      <c r="O88" s="31">
        <v>0</v>
      </c>
      <c r="P88" s="149">
        <v>0</v>
      </c>
      <c r="Q88" s="147"/>
      <c r="R88" s="147"/>
      <c r="S88" s="147"/>
      <c r="T88" s="147"/>
      <c r="U88" s="147">
        <v>0</v>
      </c>
      <c r="V88" s="150">
        <f>N88+P88+R88+T88</f>
        <v>0</v>
      </c>
      <c r="W88" s="147">
        <v>0</v>
      </c>
      <c r="X88" s="147">
        <v>0</v>
      </c>
      <c r="Y88" s="147">
        <f t="shared" si="45"/>
        <v>0</v>
      </c>
      <c r="Z88" s="60">
        <f t="shared" si="45"/>
        <v>0</v>
      </c>
      <c r="AA88" s="144">
        <f t="shared" si="44"/>
        <v>0</v>
      </c>
      <c r="AB88" s="145">
        <f t="shared" si="44"/>
        <v>0</v>
      </c>
      <c r="AC88" s="145" t="s">
        <v>697</v>
      </c>
      <c r="AD88" s="181" t="s">
        <v>718</v>
      </c>
    </row>
    <row r="89" spans="1:30" ht="78.75" x14ac:dyDescent="0.2">
      <c r="A89" s="137" t="s">
        <v>129</v>
      </c>
      <c r="B89" s="138" t="s">
        <v>135</v>
      </c>
      <c r="C89" s="20" t="s">
        <v>134</v>
      </c>
      <c r="D89" s="34" t="s">
        <v>489</v>
      </c>
      <c r="E89" s="7" t="s">
        <v>490</v>
      </c>
      <c r="F89" s="7">
        <v>40</v>
      </c>
      <c r="G89" s="8">
        <v>72273028</v>
      </c>
      <c r="H89" s="7" t="s">
        <v>490</v>
      </c>
      <c r="I89" s="7">
        <v>0</v>
      </c>
      <c r="J89" s="13">
        <v>0</v>
      </c>
      <c r="K89" s="147">
        <v>0</v>
      </c>
      <c r="L89" s="10">
        <v>0</v>
      </c>
      <c r="M89" s="31">
        <v>0</v>
      </c>
      <c r="N89" s="149">
        <v>0</v>
      </c>
      <c r="O89" s="31">
        <v>0</v>
      </c>
      <c r="P89" s="149">
        <v>0</v>
      </c>
      <c r="Q89" s="147"/>
      <c r="R89" s="147"/>
      <c r="S89" s="147"/>
      <c r="T89" s="147"/>
      <c r="U89" s="147">
        <v>0</v>
      </c>
      <c r="V89" s="150">
        <f>N89+P89+R89+T89</f>
        <v>0</v>
      </c>
      <c r="W89" s="147">
        <v>0</v>
      </c>
      <c r="X89" s="147">
        <v>0</v>
      </c>
      <c r="Y89" s="147">
        <f t="shared" si="45"/>
        <v>0</v>
      </c>
      <c r="Z89" s="60">
        <f t="shared" si="45"/>
        <v>0</v>
      </c>
      <c r="AA89" s="144">
        <f t="shared" si="44"/>
        <v>0</v>
      </c>
      <c r="AB89" s="145">
        <f t="shared" si="44"/>
        <v>0</v>
      </c>
      <c r="AC89" s="145" t="s">
        <v>697</v>
      </c>
      <c r="AD89" s="181" t="s">
        <v>718</v>
      </c>
    </row>
    <row r="90" spans="1:30" x14ac:dyDescent="0.2">
      <c r="A90" s="646" t="s">
        <v>699</v>
      </c>
      <c r="B90" s="646"/>
      <c r="C90" s="646"/>
      <c r="D90" s="646"/>
      <c r="E90" s="646"/>
      <c r="F90" s="646"/>
      <c r="G90" s="646"/>
      <c r="H90" s="646"/>
      <c r="I90" s="646"/>
      <c r="J90" s="646"/>
      <c r="K90" s="646"/>
      <c r="L90" s="646"/>
      <c r="M90" s="646"/>
      <c r="N90" s="646"/>
      <c r="O90" s="646"/>
      <c r="P90" s="646"/>
      <c r="Q90" s="646"/>
      <c r="R90" s="646"/>
      <c r="S90" s="646"/>
      <c r="T90" s="646"/>
      <c r="U90" s="646"/>
      <c r="V90" s="646"/>
      <c r="W90" s="151">
        <f>AVERAGE(W86:W89)</f>
        <v>25</v>
      </c>
      <c r="X90" s="151">
        <f>AVERAGE(X86:X89)</f>
        <v>25</v>
      </c>
      <c r="Y90" s="152"/>
      <c r="Z90" s="152"/>
      <c r="AA90" s="153"/>
      <c r="AB90" s="151"/>
      <c r="AC90" s="151"/>
      <c r="AD90" s="154"/>
    </row>
    <row r="91" spans="1:30" x14ac:dyDescent="0.2">
      <c r="A91" s="647" t="s">
        <v>685</v>
      </c>
      <c r="B91" s="648"/>
      <c r="C91" s="648"/>
      <c r="D91" s="648"/>
      <c r="E91" s="648"/>
      <c r="F91" s="648"/>
      <c r="G91" s="648"/>
      <c r="H91" s="648"/>
      <c r="I91" s="648"/>
      <c r="J91" s="648"/>
      <c r="K91" s="648"/>
      <c r="L91" s="648"/>
      <c r="M91" s="648"/>
      <c r="N91" s="648"/>
      <c r="O91" s="648"/>
      <c r="P91" s="648"/>
      <c r="Q91" s="648"/>
      <c r="R91" s="648"/>
      <c r="S91" s="648"/>
      <c r="T91" s="648"/>
      <c r="U91" s="648"/>
      <c r="V91" s="649"/>
      <c r="W91" s="151" t="str">
        <f t="shared" ref="W91:X91" si="47">IF(W90&lt;=50,"(SR)",IF(W90&lt;=65,"(R)",IF(W90&lt;=75,"(S)",IF(W90&lt;=90,"(T)","(ST)"))))</f>
        <v>(SR)</v>
      </c>
      <c r="X91" s="151" t="str">
        <f t="shared" si="47"/>
        <v>(SR)</v>
      </c>
      <c r="Y91" s="152"/>
      <c r="Z91" s="152"/>
      <c r="AA91" s="155"/>
      <c r="AB91" s="155"/>
      <c r="AC91" s="155"/>
      <c r="AD91" s="154"/>
    </row>
    <row r="92" spans="1:30" ht="56.25" x14ac:dyDescent="0.2">
      <c r="A92" s="132" t="s">
        <v>136</v>
      </c>
      <c r="B92" s="117" t="s">
        <v>141</v>
      </c>
      <c r="C92" s="15" t="s">
        <v>140</v>
      </c>
      <c r="D92" s="36" t="s">
        <v>139</v>
      </c>
      <c r="E92" s="37" t="s">
        <v>253</v>
      </c>
      <c r="F92" s="37">
        <v>100</v>
      </c>
      <c r="G92" s="119">
        <f>SUM(G93:G94)</f>
        <v>1220729154</v>
      </c>
      <c r="H92" s="37" t="s">
        <v>253</v>
      </c>
      <c r="I92" s="37">
        <v>4634</v>
      </c>
      <c r="J92" s="119">
        <f>SUM(J93:J94)</f>
        <v>140116505</v>
      </c>
      <c r="K92" s="37">
        <v>100</v>
      </c>
      <c r="L92" s="119">
        <f>SUM(L93:L94)</f>
        <v>167400000</v>
      </c>
      <c r="M92" s="136">
        <v>25</v>
      </c>
      <c r="N92" s="120">
        <f>SUM(N93:N94)</f>
        <v>15550000</v>
      </c>
      <c r="O92" s="136">
        <v>25</v>
      </c>
      <c r="P92" s="120">
        <f>SUM(P93:P94)</f>
        <v>59458138</v>
      </c>
      <c r="Q92" s="136">
        <v>25</v>
      </c>
      <c r="R92" s="120">
        <f>SUM(R93:R94)</f>
        <v>43970000</v>
      </c>
      <c r="S92" s="123">
        <v>25</v>
      </c>
      <c r="T92" s="120">
        <f>SUM(T93:T94)</f>
        <v>44221750</v>
      </c>
      <c r="U92" s="29">
        <f t="shared" ref="U92" si="48">M92+O92+Q92+S92</f>
        <v>100</v>
      </c>
      <c r="V92" s="121">
        <f>N92+P92+R92+T92</f>
        <v>163199888</v>
      </c>
      <c r="W92" s="159">
        <f>U92/K92*100</f>
        <v>100</v>
      </c>
      <c r="X92" s="129">
        <f>V92/L92*100</f>
        <v>97.490972520908002</v>
      </c>
      <c r="Y92" s="192">
        <v>100</v>
      </c>
      <c r="Z92" s="120">
        <f>SUM(Z93:Z94)</f>
        <v>303316393</v>
      </c>
      <c r="AA92" s="159">
        <f t="shared" ref="AA92:AB100" si="49">Y92/F92*100</f>
        <v>100</v>
      </c>
      <c r="AB92" s="129">
        <f t="shared" si="49"/>
        <v>24.847149099873139</v>
      </c>
      <c r="AC92" s="145" t="s">
        <v>697</v>
      </c>
      <c r="AD92" s="118"/>
    </row>
    <row r="93" spans="1:30" ht="56.25" x14ac:dyDescent="0.2">
      <c r="A93" s="137" t="s">
        <v>137</v>
      </c>
      <c r="B93" s="138" t="s">
        <v>143</v>
      </c>
      <c r="C93" s="6" t="s">
        <v>142</v>
      </c>
      <c r="D93" s="14" t="s">
        <v>491</v>
      </c>
      <c r="E93" s="38" t="s">
        <v>18</v>
      </c>
      <c r="F93" s="38">
        <v>14</v>
      </c>
      <c r="G93" s="39">
        <v>1013729154</v>
      </c>
      <c r="H93" s="38" t="s">
        <v>18</v>
      </c>
      <c r="I93" s="38">
        <v>4</v>
      </c>
      <c r="J93" s="40">
        <v>140116505</v>
      </c>
      <c r="K93" s="38">
        <v>1</v>
      </c>
      <c r="L93" s="5">
        <v>150000000</v>
      </c>
      <c r="M93" s="125">
        <v>0</v>
      </c>
      <c r="N93" s="140">
        <v>12750000</v>
      </c>
      <c r="O93" s="125">
        <v>0</v>
      </c>
      <c r="P93" s="160">
        <v>54658138</v>
      </c>
      <c r="Q93" s="125">
        <v>0</v>
      </c>
      <c r="R93" s="161">
        <v>39770000</v>
      </c>
      <c r="S93" s="125">
        <v>1</v>
      </c>
      <c r="T93" s="140">
        <v>41421750</v>
      </c>
      <c r="U93" s="31">
        <f>M93+O93+Q93+S93</f>
        <v>1</v>
      </c>
      <c r="V93" s="143">
        <f t="shared" ref="V93:V152" si="50">N93+P93+R93+T93</f>
        <v>148599888</v>
      </c>
      <c r="W93" s="144">
        <f>U93/K93*100</f>
        <v>100</v>
      </c>
      <c r="X93" s="145">
        <f t="shared" ref="X93:X94" si="51">V93/L93*100</f>
        <v>99.066592</v>
      </c>
      <c r="Y93" s="147">
        <f t="shared" ref="Y93:Z94" si="52">I93+U93</f>
        <v>5</v>
      </c>
      <c r="Z93" s="12">
        <f t="shared" si="52"/>
        <v>288716393</v>
      </c>
      <c r="AA93" s="144">
        <f t="shared" si="49"/>
        <v>35.714285714285715</v>
      </c>
      <c r="AB93" s="145">
        <f t="shared" si="49"/>
        <v>28.480624421303759</v>
      </c>
      <c r="AC93" s="145" t="s">
        <v>697</v>
      </c>
      <c r="AD93" s="118"/>
    </row>
    <row r="94" spans="1:30" ht="78.75" x14ac:dyDescent="0.2">
      <c r="A94" s="137" t="s">
        <v>138</v>
      </c>
      <c r="B94" s="138" t="s">
        <v>145</v>
      </c>
      <c r="C94" s="6" t="s">
        <v>144</v>
      </c>
      <c r="D94" s="34" t="s">
        <v>492</v>
      </c>
      <c r="E94" s="31" t="s">
        <v>493</v>
      </c>
      <c r="F94" s="31">
        <v>7</v>
      </c>
      <c r="G94" s="32">
        <v>207000000</v>
      </c>
      <c r="H94" s="31" t="s">
        <v>493</v>
      </c>
      <c r="I94" s="31">
        <v>0</v>
      </c>
      <c r="J94" s="33">
        <v>0</v>
      </c>
      <c r="K94" s="31">
        <v>1</v>
      </c>
      <c r="L94" s="5">
        <v>17400000</v>
      </c>
      <c r="M94" s="147">
        <v>0</v>
      </c>
      <c r="N94" s="193">
        <v>2800000</v>
      </c>
      <c r="O94" s="147">
        <v>0</v>
      </c>
      <c r="P94" s="194">
        <v>4800000</v>
      </c>
      <c r="Q94" s="147">
        <v>0</v>
      </c>
      <c r="R94" s="175">
        <v>4200000</v>
      </c>
      <c r="S94" s="147">
        <v>1</v>
      </c>
      <c r="T94" s="275">
        <v>2800000</v>
      </c>
      <c r="U94" s="31">
        <f>M94+O94+Q94+S94</f>
        <v>1</v>
      </c>
      <c r="V94" s="143">
        <f t="shared" si="50"/>
        <v>14600000</v>
      </c>
      <c r="W94" s="144">
        <f>U94/K94*100</f>
        <v>100</v>
      </c>
      <c r="X94" s="145">
        <f t="shared" si="51"/>
        <v>83.908045977011497</v>
      </c>
      <c r="Y94" s="147">
        <f t="shared" si="52"/>
        <v>1</v>
      </c>
      <c r="Z94" s="12">
        <f t="shared" si="52"/>
        <v>14600000</v>
      </c>
      <c r="AA94" s="144">
        <f t="shared" si="49"/>
        <v>14.285714285714285</v>
      </c>
      <c r="AB94" s="145">
        <f t="shared" si="49"/>
        <v>7.0531400966183568</v>
      </c>
      <c r="AC94" s="145" t="s">
        <v>697</v>
      </c>
      <c r="AD94" s="147"/>
    </row>
    <row r="95" spans="1:30" x14ac:dyDescent="0.2">
      <c r="A95" s="646" t="s">
        <v>699</v>
      </c>
      <c r="B95" s="646"/>
      <c r="C95" s="646"/>
      <c r="D95" s="646"/>
      <c r="E95" s="646"/>
      <c r="F95" s="646"/>
      <c r="G95" s="646"/>
      <c r="H95" s="646"/>
      <c r="I95" s="646"/>
      <c r="J95" s="646"/>
      <c r="K95" s="646"/>
      <c r="L95" s="646"/>
      <c r="M95" s="646"/>
      <c r="N95" s="646"/>
      <c r="O95" s="646"/>
      <c r="P95" s="646"/>
      <c r="Q95" s="646"/>
      <c r="R95" s="646"/>
      <c r="S95" s="646"/>
      <c r="T95" s="646"/>
      <c r="U95" s="646"/>
      <c r="V95" s="646"/>
      <c r="W95" s="151">
        <f>AVERAGE(W93:W94)</f>
        <v>100</v>
      </c>
      <c r="X95" s="151">
        <f>AVERAGE(X93:X94)</f>
        <v>91.487318988505749</v>
      </c>
      <c r="Y95" s="152"/>
      <c r="Z95" s="152"/>
      <c r="AA95" s="153"/>
      <c r="AB95" s="151"/>
      <c r="AC95" s="151"/>
      <c r="AD95" s="154"/>
    </row>
    <row r="96" spans="1:30" x14ac:dyDescent="0.2">
      <c r="A96" s="647" t="s">
        <v>685</v>
      </c>
      <c r="B96" s="648"/>
      <c r="C96" s="648"/>
      <c r="D96" s="648"/>
      <c r="E96" s="648"/>
      <c r="F96" s="648"/>
      <c r="G96" s="648"/>
      <c r="H96" s="648"/>
      <c r="I96" s="648"/>
      <c r="J96" s="648"/>
      <c r="K96" s="648"/>
      <c r="L96" s="648"/>
      <c r="M96" s="648"/>
      <c r="N96" s="648"/>
      <c r="O96" s="648"/>
      <c r="P96" s="648"/>
      <c r="Q96" s="648"/>
      <c r="R96" s="648"/>
      <c r="S96" s="648"/>
      <c r="T96" s="648"/>
      <c r="U96" s="648"/>
      <c r="V96" s="649"/>
      <c r="W96" s="151" t="str">
        <f t="shared" ref="W96:X96" si="53">IF(W95&lt;=50,"(SR)",IF(W95&lt;=65,"(R)",IF(W95&lt;=75,"(S)",IF(W95&lt;=90,"(T)","(ST)"))))</f>
        <v>(ST)</v>
      </c>
      <c r="X96" s="151" t="str">
        <f t="shared" si="53"/>
        <v>(ST)</v>
      </c>
      <c r="Y96" s="152"/>
      <c r="Z96" s="152"/>
      <c r="AA96" s="155"/>
      <c r="AB96" s="155"/>
      <c r="AC96" s="155"/>
      <c r="AD96" s="154"/>
    </row>
    <row r="97" spans="1:30" ht="56.25" x14ac:dyDescent="0.2">
      <c r="A97" s="132" t="s">
        <v>147</v>
      </c>
      <c r="B97" s="117" t="s">
        <v>154</v>
      </c>
      <c r="C97" s="1" t="s">
        <v>153</v>
      </c>
      <c r="D97" s="41" t="s">
        <v>146</v>
      </c>
      <c r="E97" s="29" t="s">
        <v>497</v>
      </c>
      <c r="F97" s="29">
        <v>9</v>
      </c>
      <c r="G97" s="42">
        <v>138600000</v>
      </c>
      <c r="H97" s="29" t="s">
        <v>497</v>
      </c>
      <c r="I97" s="29">
        <v>0</v>
      </c>
      <c r="J97" s="43">
        <v>0</v>
      </c>
      <c r="K97" s="174">
        <v>0</v>
      </c>
      <c r="L97" s="195">
        <v>0</v>
      </c>
      <c r="M97" s="29">
        <v>0</v>
      </c>
      <c r="N97" s="195">
        <f>SUM(N98:N100)</f>
        <v>0</v>
      </c>
      <c r="O97" s="29">
        <v>0</v>
      </c>
      <c r="P97" s="195">
        <f>SUM(P98:P100)</f>
        <v>0</v>
      </c>
      <c r="Q97" s="174"/>
      <c r="R97" s="174"/>
      <c r="S97" s="174"/>
      <c r="T97" s="174"/>
      <c r="U97" s="174">
        <v>0</v>
      </c>
      <c r="V97" s="127">
        <f t="shared" si="50"/>
        <v>0</v>
      </c>
      <c r="W97" s="174">
        <v>0</v>
      </c>
      <c r="X97" s="174">
        <v>0</v>
      </c>
      <c r="Y97" s="174">
        <f t="shared" ref="Y97:Z100" si="54">I97+U97</f>
        <v>0</v>
      </c>
      <c r="Z97" s="67">
        <f t="shared" si="54"/>
        <v>0</v>
      </c>
      <c r="AA97" s="159">
        <f t="shared" si="49"/>
        <v>0</v>
      </c>
      <c r="AB97" s="129">
        <f t="shared" si="49"/>
        <v>0</v>
      </c>
      <c r="AC97" s="145" t="s">
        <v>697</v>
      </c>
      <c r="AD97" s="147"/>
    </row>
    <row r="98" spans="1:30" ht="56.25" x14ac:dyDescent="0.2">
      <c r="A98" s="137" t="s">
        <v>148</v>
      </c>
      <c r="B98" s="138" t="s">
        <v>156</v>
      </c>
      <c r="C98" s="6" t="s">
        <v>155</v>
      </c>
      <c r="D98" s="20" t="s">
        <v>494</v>
      </c>
      <c r="E98" s="31" t="s">
        <v>497</v>
      </c>
      <c r="F98" s="31">
        <v>9</v>
      </c>
      <c r="G98" s="32">
        <v>46200000</v>
      </c>
      <c r="H98" s="31" t="s">
        <v>497</v>
      </c>
      <c r="I98" s="31">
        <v>0</v>
      </c>
      <c r="J98" s="33">
        <v>0</v>
      </c>
      <c r="K98" s="147">
        <v>0</v>
      </c>
      <c r="L98" s="44">
        <v>0</v>
      </c>
      <c r="M98" s="31">
        <v>0</v>
      </c>
      <c r="N98" s="149">
        <v>0</v>
      </c>
      <c r="O98" s="31">
        <v>0</v>
      </c>
      <c r="P98" s="149">
        <v>0</v>
      </c>
      <c r="Q98" s="147"/>
      <c r="R98" s="147"/>
      <c r="S98" s="147"/>
      <c r="T98" s="147"/>
      <c r="U98" s="147">
        <v>0</v>
      </c>
      <c r="V98" s="150">
        <f t="shared" si="50"/>
        <v>0</v>
      </c>
      <c r="W98" s="147">
        <v>0</v>
      </c>
      <c r="X98" s="147">
        <v>0</v>
      </c>
      <c r="Y98" s="147">
        <f t="shared" si="54"/>
        <v>0</v>
      </c>
      <c r="Z98" s="60">
        <f t="shared" si="54"/>
        <v>0</v>
      </c>
      <c r="AA98" s="144">
        <f t="shared" si="49"/>
        <v>0</v>
      </c>
      <c r="AB98" s="145">
        <f t="shared" si="49"/>
        <v>0</v>
      </c>
      <c r="AC98" s="145" t="s">
        <v>697</v>
      </c>
      <c r="AD98" s="147" t="s">
        <v>718</v>
      </c>
    </row>
    <row r="99" spans="1:30" ht="56.25" x14ac:dyDescent="0.2">
      <c r="A99" s="137" t="s">
        <v>149</v>
      </c>
      <c r="B99" s="138" t="s">
        <v>157</v>
      </c>
      <c r="C99" s="6" t="s">
        <v>430</v>
      </c>
      <c r="D99" s="256" t="s">
        <v>495</v>
      </c>
      <c r="E99" s="31" t="s">
        <v>253</v>
      </c>
      <c r="F99" s="31">
        <v>15</v>
      </c>
      <c r="G99" s="32">
        <v>46200000</v>
      </c>
      <c r="H99" s="31" t="s">
        <v>253</v>
      </c>
      <c r="I99" s="31">
        <v>0</v>
      </c>
      <c r="J99" s="33">
        <v>0</v>
      </c>
      <c r="K99" s="147">
        <v>0</v>
      </c>
      <c r="L99" s="44">
        <v>0</v>
      </c>
      <c r="M99" s="31">
        <v>0</v>
      </c>
      <c r="N99" s="149">
        <v>0</v>
      </c>
      <c r="O99" s="31">
        <v>0</v>
      </c>
      <c r="P99" s="149">
        <v>0</v>
      </c>
      <c r="Q99" s="147"/>
      <c r="R99" s="147"/>
      <c r="S99" s="147"/>
      <c r="T99" s="147"/>
      <c r="U99" s="147">
        <v>0</v>
      </c>
      <c r="V99" s="150">
        <f t="shared" si="50"/>
        <v>0</v>
      </c>
      <c r="W99" s="147">
        <v>0</v>
      </c>
      <c r="X99" s="147">
        <v>0</v>
      </c>
      <c r="Y99" s="147">
        <f t="shared" si="54"/>
        <v>0</v>
      </c>
      <c r="Z99" s="60">
        <f t="shared" si="54"/>
        <v>0</v>
      </c>
      <c r="AA99" s="144">
        <f t="shared" si="49"/>
        <v>0</v>
      </c>
      <c r="AB99" s="145">
        <f t="shared" si="49"/>
        <v>0</v>
      </c>
      <c r="AC99" s="145" t="s">
        <v>697</v>
      </c>
      <c r="AD99" s="147" t="s">
        <v>718</v>
      </c>
    </row>
    <row r="100" spans="1:30" ht="56.25" x14ac:dyDescent="0.2">
      <c r="A100" s="137" t="s">
        <v>150</v>
      </c>
      <c r="B100" s="138" t="s">
        <v>159</v>
      </c>
      <c r="C100" s="6" t="s">
        <v>158</v>
      </c>
      <c r="D100" s="45" t="s">
        <v>496</v>
      </c>
      <c r="E100" s="3" t="s">
        <v>18</v>
      </c>
      <c r="F100" s="3">
        <v>2</v>
      </c>
      <c r="G100" s="4">
        <v>46200000</v>
      </c>
      <c r="H100" s="3" t="s">
        <v>18</v>
      </c>
      <c r="I100" s="3">
        <v>0</v>
      </c>
      <c r="J100" s="44">
        <v>0</v>
      </c>
      <c r="K100" s="147">
        <v>0</v>
      </c>
      <c r="L100" s="44">
        <v>0</v>
      </c>
      <c r="M100" s="3">
        <v>0</v>
      </c>
      <c r="N100" s="149">
        <v>0</v>
      </c>
      <c r="O100" s="3">
        <v>0</v>
      </c>
      <c r="P100" s="149">
        <v>0</v>
      </c>
      <c r="Q100" s="147"/>
      <c r="R100" s="147"/>
      <c r="S100" s="147"/>
      <c r="T100" s="147"/>
      <c r="U100" s="147">
        <v>0</v>
      </c>
      <c r="V100" s="150">
        <f t="shared" si="50"/>
        <v>0</v>
      </c>
      <c r="W100" s="147">
        <v>0</v>
      </c>
      <c r="X100" s="147">
        <v>0</v>
      </c>
      <c r="Y100" s="147">
        <f t="shared" si="54"/>
        <v>0</v>
      </c>
      <c r="Z100" s="60">
        <f t="shared" si="54"/>
        <v>0</v>
      </c>
      <c r="AA100" s="144">
        <f t="shared" si="49"/>
        <v>0</v>
      </c>
      <c r="AB100" s="145">
        <f t="shared" si="49"/>
        <v>0</v>
      </c>
      <c r="AC100" s="145" t="s">
        <v>697</v>
      </c>
      <c r="AD100" s="147" t="s">
        <v>718</v>
      </c>
    </row>
    <row r="101" spans="1:30" x14ac:dyDescent="0.2">
      <c r="A101" s="646" t="s">
        <v>699</v>
      </c>
      <c r="B101" s="646"/>
      <c r="C101" s="646"/>
      <c r="D101" s="646"/>
      <c r="E101" s="646"/>
      <c r="F101" s="646"/>
      <c r="G101" s="646"/>
      <c r="H101" s="646"/>
      <c r="I101" s="646"/>
      <c r="J101" s="646"/>
      <c r="K101" s="646"/>
      <c r="L101" s="646"/>
      <c r="M101" s="646"/>
      <c r="N101" s="646"/>
      <c r="O101" s="646"/>
      <c r="P101" s="646"/>
      <c r="Q101" s="646"/>
      <c r="R101" s="646"/>
      <c r="S101" s="646"/>
      <c r="T101" s="646"/>
      <c r="U101" s="646"/>
      <c r="V101" s="646"/>
      <c r="W101" s="151">
        <f>AVERAGE(W98:W100)</f>
        <v>0</v>
      </c>
      <c r="X101" s="151">
        <f>AVERAGE(X98:X100)</f>
        <v>0</v>
      </c>
      <c r="Y101" s="152"/>
      <c r="Z101" s="152"/>
      <c r="AA101" s="153"/>
      <c r="AB101" s="151"/>
      <c r="AC101" s="151"/>
      <c r="AD101" s="154"/>
    </row>
    <row r="102" spans="1:30" x14ac:dyDescent="0.2">
      <c r="A102" s="647" t="s">
        <v>685</v>
      </c>
      <c r="B102" s="648"/>
      <c r="C102" s="648"/>
      <c r="D102" s="648"/>
      <c r="E102" s="648"/>
      <c r="F102" s="648"/>
      <c r="G102" s="648"/>
      <c r="H102" s="648"/>
      <c r="I102" s="648"/>
      <c r="J102" s="648"/>
      <c r="K102" s="648"/>
      <c r="L102" s="648"/>
      <c r="M102" s="648"/>
      <c r="N102" s="648"/>
      <c r="O102" s="648"/>
      <c r="P102" s="648"/>
      <c r="Q102" s="648"/>
      <c r="R102" s="648"/>
      <c r="S102" s="648"/>
      <c r="T102" s="648"/>
      <c r="U102" s="648"/>
      <c r="V102" s="649"/>
      <c r="W102" s="151" t="str">
        <f t="shared" ref="W102:X102" si="55">IF(W101&lt;=50,"(SR)",IF(W101&lt;=65,"(R)",IF(W101&lt;=75,"(S)",IF(W101&lt;=90,"(T)","(ST)"))))</f>
        <v>(SR)</v>
      </c>
      <c r="X102" s="151" t="str">
        <f t="shared" si="55"/>
        <v>(SR)</v>
      </c>
      <c r="Y102" s="152"/>
      <c r="Z102" s="152"/>
      <c r="AA102" s="155"/>
      <c r="AB102" s="155"/>
      <c r="AC102" s="155"/>
      <c r="AD102" s="154"/>
    </row>
    <row r="103" spans="1:30" x14ac:dyDescent="0.2">
      <c r="A103" s="660" t="s">
        <v>700</v>
      </c>
      <c r="B103" s="660"/>
      <c r="C103" s="660"/>
      <c r="D103" s="660"/>
      <c r="E103" s="660"/>
      <c r="F103" s="660"/>
      <c r="G103" s="660"/>
      <c r="H103" s="660"/>
      <c r="I103" s="660"/>
      <c r="J103" s="660"/>
      <c r="K103" s="660"/>
      <c r="L103" s="660"/>
      <c r="M103" s="660"/>
      <c r="N103" s="660"/>
      <c r="O103" s="660"/>
      <c r="P103" s="660"/>
      <c r="Q103" s="660"/>
      <c r="R103" s="660"/>
      <c r="S103" s="660"/>
      <c r="T103" s="660"/>
      <c r="U103" s="660"/>
      <c r="V103" s="660"/>
      <c r="W103" s="183">
        <f>AVERAGE(W97,W92,W85)</f>
        <v>33.333333333333336</v>
      </c>
      <c r="X103" s="183">
        <f>AVERAGE(X97,X92,X85)</f>
        <v>65.830324173636001</v>
      </c>
      <c r="Y103" s="184"/>
      <c r="Z103" s="184"/>
      <c r="AA103" s="185"/>
      <c r="AB103" s="183"/>
      <c r="AC103" s="183"/>
      <c r="AD103" s="186"/>
    </row>
    <row r="104" spans="1:30" x14ac:dyDescent="0.2">
      <c r="A104" s="661" t="s">
        <v>685</v>
      </c>
      <c r="B104" s="662"/>
      <c r="C104" s="662"/>
      <c r="D104" s="662"/>
      <c r="E104" s="662"/>
      <c r="F104" s="662"/>
      <c r="G104" s="662"/>
      <c r="H104" s="662"/>
      <c r="I104" s="662"/>
      <c r="J104" s="662"/>
      <c r="K104" s="662"/>
      <c r="L104" s="662"/>
      <c r="M104" s="662"/>
      <c r="N104" s="662"/>
      <c r="O104" s="662"/>
      <c r="P104" s="662"/>
      <c r="Q104" s="662"/>
      <c r="R104" s="662"/>
      <c r="S104" s="662"/>
      <c r="T104" s="662"/>
      <c r="U104" s="662"/>
      <c r="V104" s="663"/>
      <c r="W104" s="183" t="str">
        <f t="shared" ref="W104:X104" si="56">IF(W103&lt;=50,"(SR)",IF(W103&lt;=65,"(R)",IF(W103&lt;=75,"(S)",IF(W103&lt;=90,"(T)","(ST)"))))</f>
        <v>(SR)</v>
      </c>
      <c r="X104" s="183" t="str">
        <f t="shared" si="56"/>
        <v>(S)</v>
      </c>
      <c r="Y104" s="184"/>
      <c r="Z104" s="184"/>
      <c r="AA104" s="187"/>
      <c r="AB104" s="187"/>
      <c r="AC104" s="187"/>
      <c r="AD104" s="186"/>
    </row>
    <row r="105" spans="1:30" ht="45" x14ac:dyDescent="0.2">
      <c r="A105" s="132" t="s">
        <v>5</v>
      </c>
      <c r="B105" s="117" t="s">
        <v>152</v>
      </c>
      <c r="C105" s="15" t="s">
        <v>151</v>
      </c>
      <c r="D105" s="1" t="s">
        <v>160</v>
      </c>
      <c r="E105" s="46" t="s">
        <v>10</v>
      </c>
      <c r="F105" s="47">
        <v>90</v>
      </c>
      <c r="G105" s="119">
        <f>SUM(G106+G111+G116)</f>
        <v>473129341</v>
      </c>
      <c r="H105" s="46" t="s">
        <v>10</v>
      </c>
      <c r="I105" s="47">
        <v>83</v>
      </c>
      <c r="J105" s="119">
        <f>SUM(J106+J111+J116)</f>
        <v>17400000</v>
      </c>
      <c r="K105" s="136">
        <v>0</v>
      </c>
      <c r="L105" s="196">
        <f>SUM(L106+L111+L116)</f>
        <v>0</v>
      </c>
      <c r="M105" s="48">
        <v>0</v>
      </c>
      <c r="N105" s="196">
        <f>SUM(N106+N111+N116)</f>
        <v>0</v>
      </c>
      <c r="O105" s="48">
        <v>0</v>
      </c>
      <c r="P105" s="196">
        <f>SUM(P106+P111+P116)</f>
        <v>0</v>
      </c>
      <c r="Q105" s="136"/>
      <c r="R105" s="120"/>
      <c r="S105" s="136"/>
      <c r="T105" s="120"/>
      <c r="U105" s="172">
        <v>0</v>
      </c>
      <c r="V105" s="127">
        <f t="shared" si="50"/>
        <v>0</v>
      </c>
      <c r="W105" s="159">
        <v>0</v>
      </c>
      <c r="X105" s="159">
        <v>0</v>
      </c>
      <c r="Y105" s="174">
        <f t="shared" ref="Y105:Z120" si="57">I105+U105</f>
        <v>83</v>
      </c>
      <c r="Z105" s="120">
        <f>SUM(Z106+Z111+Z116)</f>
        <v>17400000</v>
      </c>
      <c r="AA105" s="159">
        <f t="shared" ref="AA105:AB120" si="58">Y105/F105*100</f>
        <v>92.222222222222229</v>
      </c>
      <c r="AB105" s="129">
        <f t="shared" si="58"/>
        <v>3.6776412900589901</v>
      </c>
      <c r="AC105" s="145" t="s">
        <v>697</v>
      </c>
      <c r="AD105" s="118"/>
    </row>
    <row r="106" spans="1:30" ht="45" x14ac:dyDescent="0.2">
      <c r="A106" s="132" t="s">
        <v>161</v>
      </c>
      <c r="B106" s="117" t="s">
        <v>166</v>
      </c>
      <c r="C106" s="1" t="s">
        <v>165</v>
      </c>
      <c r="D106" s="49" t="s">
        <v>164</v>
      </c>
      <c r="E106" s="48" t="s">
        <v>500</v>
      </c>
      <c r="F106" s="48">
        <v>7</v>
      </c>
      <c r="G106" s="197">
        <f>SUM(G107:G108)</f>
        <v>129522674</v>
      </c>
      <c r="H106" s="48" t="s">
        <v>500</v>
      </c>
      <c r="I106" s="48">
        <v>0</v>
      </c>
      <c r="J106" s="50">
        <v>0</v>
      </c>
      <c r="K106" s="174">
        <v>0</v>
      </c>
      <c r="L106" s="195">
        <f>SUM(L107:L108)</f>
        <v>0</v>
      </c>
      <c r="M106" s="48">
        <v>0</v>
      </c>
      <c r="N106" s="195">
        <f>SUM(N107:N108)</f>
        <v>0</v>
      </c>
      <c r="O106" s="48">
        <v>0</v>
      </c>
      <c r="P106" s="195">
        <f>SUM(P107:P108)</f>
        <v>0</v>
      </c>
      <c r="Q106" s="147"/>
      <c r="R106" s="147"/>
      <c r="S106" s="147"/>
      <c r="T106" s="147"/>
      <c r="U106" s="147">
        <v>0</v>
      </c>
      <c r="V106" s="150">
        <f t="shared" si="50"/>
        <v>0</v>
      </c>
      <c r="W106" s="147">
        <v>0</v>
      </c>
      <c r="X106" s="147">
        <v>0</v>
      </c>
      <c r="Y106" s="147">
        <f t="shared" si="57"/>
        <v>0</v>
      </c>
      <c r="Z106" s="60">
        <f t="shared" si="57"/>
        <v>0</v>
      </c>
      <c r="AA106" s="144">
        <f t="shared" si="58"/>
        <v>0</v>
      </c>
      <c r="AB106" s="145">
        <f t="shared" si="58"/>
        <v>0</v>
      </c>
      <c r="AC106" s="145" t="s">
        <v>697</v>
      </c>
      <c r="AD106" s="147" t="s">
        <v>718</v>
      </c>
    </row>
    <row r="107" spans="1:30" ht="67.5" x14ac:dyDescent="0.2">
      <c r="A107" s="137" t="s">
        <v>162</v>
      </c>
      <c r="B107" s="138" t="s">
        <v>167</v>
      </c>
      <c r="C107" s="6" t="s">
        <v>431</v>
      </c>
      <c r="D107" s="6" t="s">
        <v>498</v>
      </c>
      <c r="E107" s="31" t="s">
        <v>18</v>
      </c>
      <c r="F107" s="31">
        <v>7</v>
      </c>
      <c r="G107" s="32">
        <v>64761337</v>
      </c>
      <c r="H107" s="31" t="s">
        <v>18</v>
      </c>
      <c r="I107" s="31">
        <v>0</v>
      </c>
      <c r="J107" s="33">
        <v>0</v>
      </c>
      <c r="K107" s="147">
        <v>0</v>
      </c>
      <c r="L107" s="33">
        <v>0</v>
      </c>
      <c r="M107" s="31">
        <v>0</v>
      </c>
      <c r="N107" s="149">
        <v>0</v>
      </c>
      <c r="O107" s="31">
        <v>0</v>
      </c>
      <c r="P107" s="149">
        <v>0</v>
      </c>
      <c r="Q107" s="147"/>
      <c r="R107" s="147"/>
      <c r="S107" s="147"/>
      <c r="T107" s="147"/>
      <c r="U107" s="147">
        <v>0</v>
      </c>
      <c r="V107" s="150">
        <f t="shared" si="50"/>
        <v>0</v>
      </c>
      <c r="W107" s="147">
        <v>0</v>
      </c>
      <c r="X107" s="147">
        <v>0</v>
      </c>
      <c r="Y107" s="147">
        <f t="shared" si="57"/>
        <v>0</v>
      </c>
      <c r="Z107" s="60">
        <f t="shared" si="57"/>
        <v>0</v>
      </c>
      <c r="AA107" s="144">
        <f t="shared" si="58"/>
        <v>0</v>
      </c>
      <c r="AB107" s="145">
        <f t="shared" si="58"/>
        <v>0</v>
      </c>
      <c r="AC107" s="145" t="s">
        <v>697</v>
      </c>
      <c r="AD107" s="147" t="s">
        <v>718</v>
      </c>
    </row>
    <row r="108" spans="1:30" ht="67.5" x14ac:dyDescent="0.2">
      <c r="A108" s="137" t="s">
        <v>163</v>
      </c>
      <c r="B108" s="138" t="s">
        <v>169</v>
      </c>
      <c r="C108" s="6" t="s">
        <v>168</v>
      </c>
      <c r="D108" s="20" t="s">
        <v>499</v>
      </c>
      <c r="E108" s="51" t="s">
        <v>490</v>
      </c>
      <c r="F108" s="51">
        <v>13</v>
      </c>
      <c r="G108" s="52">
        <v>64761337</v>
      </c>
      <c r="H108" s="51" t="s">
        <v>490</v>
      </c>
      <c r="I108" s="51">
        <v>0</v>
      </c>
      <c r="J108" s="53">
        <v>0</v>
      </c>
      <c r="K108" s="147">
        <v>0</v>
      </c>
      <c r="L108" s="33">
        <v>0</v>
      </c>
      <c r="M108" s="51">
        <v>0</v>
      </c>
      <c r="N108" s="149">
        <v>0</v>
      </c>
      <c r="O108" s="51">
        <v>0</v>
      </c>
      <c r="P108" s="149">
        <v>0</v>
      </c>
      <c r="Q108" s="147"/>
      <c r="R108" s="147"/>
      <c r="S108" s="147"/>
      <c r="T108" s="147"/>
      <c r="U108" s="147">
        <v>0</v>
      </c>
      <c r="V108" s="150">
        <f t="shared" si="50"/>
        <v>0</v>
      </c>
      <c r="W108" s="147">
        <v>0</v>
      </c>
      <c r="X108" s="147">
        <v>0</v>
      </c>
      <c r="Y108" s="147">
        <f t="shared" si="57"/>
        <v>0</v>
      </c>
      <c r="Z108" s="60">
        <f t="shared" si="57"/>
        <v>0</v>
      </c>
      <c r="AA108" s="144">
        <f t="shared" si="58"/>
        <v>0</v>
      </c>
      <c r="AB108" s="145">
        <f t="shared" si="58"/>
        <v>0</v>
      </c>
      <c r="AC108" s="145" t="s">
        <v>697</v>
      </c>
      <c r="AD108" s="147" t="s">
        <v>718</v>
      </c>
    </row>
    <row r="109" spans="1:30" x14ac:dyDescent="0.2">
      <c r="A109" s="646" t="s">
        <v>699</v>
      </c>
      <c r="B109" s="646"/>
      <c r="C109" s="646"/>
      <c r="D109" s="646"/>
      <c r="E109" s="646"/>
      <c r="F109" s="646"/>
      <c r="G109" s="646"/>
      <c r="H109" s="646"/>
      <c r="I109" s="646"/>
      <c r="J109" s="646"/>
      <c r="K109" s="646"/>
      <c r="L109" s="646"/>
      <c r="M109" s="646"/>
      <c r="N109" s="646"/>
      <c r="O109" s="646"/>
      <c r="P109" s="646"/>
      <c r="Q109" s="646"/>
      <c r="R109" s="646"/>
      <c r="S109" s="646"/>
      <c r="T109" s="646"/>
      <c r="U109" s="646"/>
      <c r="V109" s="646"/>
      <c r="W109" s="151">
        <f>AVERAGE(W107:W108)</f>
        <v>0</v>
      </c>
      <c r="X109" s="151">
        <f>AVERAGE(X107:X108)</f>
        <v>0</v>
      </c>
      <c r="Y109" s="152"/>
      <c r="Z109" s="152"/>
      <c r="AA109" s="153"/>
      <c r="AB109" s="151"/>
      <c r="AC109" s="151"/>
      <c r="AD109" s="154"/>
    </row>
    <row r="110" spans="1:30" x14ac:dyDescent="0.2">
      <c r="A110" s="647" t="s">
        <v>685</v>
      </c>
      <c r="B110" s="648"/>
      <c r="C110" s="648"/>
      <c r="D110" s="648"/>
      <c r="E110" s="648"/>
      <c r="F110" s="648"/>
      <c r="G110" s="648"/>
      <c r="H110" s="648"/>
      <c r="I110" s="648"/>
      <c r="J110" s="648"/>
      <c r="K110" s="648"/>
      <c r="L110" s="648"/>
      <c r="M110" s="648"/>
      <c r="N110" s="648"/>
      <c r="O110" s="648"/>
      <c r="P110" s="648"/>
      <c r="Q110" s="648"/>
      <c r="R110" s="648"/>
      <c r="S110" s="648"/>
      <c r="T110" s="648"/>
      <c r="U110" s="648"/>
      <c r="V110" s="649"/>
      <c r="W110" s="151" t="str">
        <f t="shared" ref="W110:X110" si="59">IF(W109&lt;=50,"(SR)",IF(W109&lt;=65,"(R)",IF(W109&lt;=75,"(S)",IF(W109&lt;=90,"(T)","(ST)"))))</f>
        <v>(SR)</v>
      </c>
      <c r="X110" s="151" t="str">
        <f t="shared" si="59"/>
        <v>(SR)</v>
      </c>
      <c r="Y110" s="152"/>
      <c r="Z110" s="152"/>
      <c r="AA110" s="155"/>
      <c r="AB110" s="155"/>
      <c r="AC110" s="155"/>
      <c r="AD110" s="154"/>
    </row>
    <row r="111" spans="1:30" ht="67.5" x14ac:dyDescent="0.2">
      <c r="A111" s="132" t="s">
        <v>170</v>
      </c>
      <c r="B111" s="117" t="s">
        <v>175</v>
      </c>
      <c r="C111" s="1" t="s">
        <v>174</v>
      </c>
      <c r="D111" s="1" t="s">
        <v>171</v>
      </c>
      <c r="E111" s="16" t="s">
        <v>502</v>
      </c>
      <c r="F111" s="16">
        <v>13</v>
      </c>
      <c r="G111" s="119">
        <f>SUM(G112:G113)</f>
        <v>84561335</v>
      </c>
      <c r="H111" s="16" t="s">
        <v>502</v>
      </c>
      <c r="I111" s="16">
        <v>2</v>
      </c>
      <c r="J111" s="54">
        <v>17400000</v>
      </c>
      <c r="K111" s="136">
        <v>0</v>
      </c>
      <c r="L111" s="196">
        <f>SUM(L112:L113)</f>
        <v>0</v>
      </c>
      <c r="M111" s="48">
        <v>0</v>
      </c>
      <c r="N111" s="126">
        <f>SUM(N112:N113)</f>
        <v>0</v>
      </c>
      <c r="O111" s="48">
        <v>0</v>
      </c>
      <c r="P111" s="126">
        <f>SUM(P112:P113)</f>
        <v>0</v>
      </c>
      <c r="Q111" s="172"/>
      <c r="R111" s="120"/>
      <c r="S111" s="172"/>
      <c r="T111" s="120"/>
      <c r="U111" s="29">
        <v>0</v>
      </c>
      <c r="V111" s="127">
        <f t="shared" si="50"/>
        <v>0</v>
      </c>
      <c r="W111" s="159">
        <v>0</v>
      </c>
      <c r="X111" s="159">
        <v>0</v>
      </c>
      <c r="Y111" s="174">
        <f t="shared" ref="Y111:Y120" si="60">I111+U111</f>
        <v>2</v>
      </c>
      <c r="Z111" s="120">
        <f>SUM(Z112:Z113)</f>
        <v>17400000</v>
      </c>
      <c r="AA111" s="159">
        <f t="shared" si="58"/>
        <v>15.384615384615385</v>
      </c>
      <c r="AB111" s="129">
        <f t="shared" si="58"/>
        <v>20.576780156084336</v>
      </c>
      <c r="AC111" s="145" t="s">
        <v>697</v>
      </c>
      <c r="AD111" s="118"/>
    </row>
    <row r="112" spans="1:30" ht="56.25" x14ac:dyDescent="0.2">
      <c r="A112" s="137" t="s">
        <v>172</v>
      </c>
      <c r="B112" s="138" t="s">
        <v>176</v>
      </c>
      <c r="C112" s="20" t="s">
        <v>428</v>
      </c>
      <c r="D112" s="14" t="s">
        <v>644</v>
      </c>
      <c r="E112" s="7" t="s">
        <v>253</v>
      </c>
      <c r="F112" s="7">
        <v>13</v>
      </c>
      <c r="G112" s="8">
        <v>19800000</v>
      </c>
      <c r="H112" s="7" t="s">
        <v>253</v>
      </c>
      <c r="I112" s="7">
        <v>2</v>
      </c>
      <c r="J112" s="19">
        <v>17400000</v>
      </c>
      <c r="K112" s="139">
        <v>0</v>
      </c>
      <c r="L112" s="198">
        <v>0</v>
      </c>
      <c r="M112" s="139">
        <v>0</v>
      </c>
      <c r="N112" s="149">
        <v>0</v>
      </c>
      <c r="O112" s="139">
        <v>0</v>
      </c>
      <c r="P112" s="149">
        <v>0</v>
      </c>
      <c r="Q112" s="172"/>
      <c r="R112" s="120"/>
      <c r="S112" s="172"/>
      <c r="T112" s="120"/>
      <c r="U112" s="147">
        <v>0</v>
      </c>
      <c r="V112" s="150">
        <f t="shared" si="50"/>
        <v>0</v>
      </c>
      <c r="W112" s="147">
        <v>0</v>
      </c>
      <c r="X112" s="147">
        <v>0</v>
      </c>
      <c r="Y112" s="147">
        <f t="shared" si="57"/>
        <v>2</v>
      </c>
      <c r="Z112" s="12">
        <f>J112+V112</f>
        <v>17400000</v>
      </c>
      <c r="AA112" s="144">
        <f t="shared" si="58"/>
        <v>15.384615384615385</v>
      </c>
      <c r="AB112" s="145">
        <f t="shared" si="58"/>
        <v>87.878787878787875</v>
      </c>
      <c r="AC112" s="145" t="s">
        <v>697</v>
      </c>
      <c r="AD112" s="118"/>
    </row>
    <row r="113" spans="1:30" ht="56.25" x14ac:dyDescent="0.2">
      <c r="A113" s="137" t="s">
        <v>173</v>
      </c>
      <c r="B113" s="138" t="s">
        <v>178</v>
      </c>
      <c r="C113" s="6" t="s">
        <v>177</v>
      </c>
      <c r="D113" s="55" t="s">
        <v>501</v>
      </c>
      <c r="E113" s="3" t="s">
        <v>503</v>
      </c>
      <c r="F113" s="3">
        <v>13</v>
      </c>
      <c r="G113" s="4">
        <v>64761335</v>
      </c>
      <c r="H113" s="3" t="s">
        <v>503</v>
      </c>
      <c r="I113" s="3">
        <v>0</v>
      </c>
      <c r="J113" s="44">
        <v>0</v>
      </c>
      <c r="K113" s="147">
        <v>0</v>
      </c>
      <c r="L113" s="10">
        <v>0</v>
      </c>
      <c r="M113" s="139">
        <v>0</v>
      </c>
      <c r="N113" s="149">
        <v>0</v>
      </c>
      <c r="O113" s="139">
        <v>0</v>
      </c>
      <c r="P113" s="149">
        <v>0</v>
      </c>
      <c r="Q113" s="147"/>
      <c r="R113" s="147"/>
      <c r="S113" s="147"/>
      <c r="T113" s="147"/>
      <c r="U113" s="147">
        <v>0</v>
      </c>
      <c r="V113" s="150">
        <f t="shared" si="50"/>
        <v>0</v>
      </c>
      <c r="W113" s="147">
        <v>0</v>
      </c>
      <c r="X113" s="147">
        <v>0</v>
      </c>
      <c r="Y113" s="147">
        <f t="shared" si="57"/>
        <v>0</v>
      </c>
      <c r="Z113" s="60">
        <f t="shared" si="57"/>
        <v>0</v>
      </c>
      <c r="AA113" s="144">
        <f t="shared" si="58"/>
        <v>0</v>
      </c>
      <c r="AB113" s="145">
        <f t="shared" si="58"/>
        <v>0</v>
      </c>
      <c r="AC113" s="145" t="s">
        <v>697</v>
      </c>
      <c r="AD113" s="181" t="s">
        <v>739</v>
      </c>
    </row>
    <row r="114" spans="1:30" x14ac:dyDescent="0.2">
      <c r="A114" s="646" t="s">
        <v>699</v>
      </c>
      <c r="B114" s="646"/>
      <c r="C114" s="646"/>
      <c r="D114" s="646"/>
      <c r="E114" s="646"/>
      <c r="F114" s="646"/>
      <c r="G114" s="646"/>
      <c r="H114" s="646"/>
      <c r="I114" s="646"/>
      <c r="J114" s="646"/>
      <c r="K114" s="646"/>
      <c r="L114" s="646"/>
      <c r="M114" s="646"/>
      <c r="N114" s="646"/>
      <c r="O114" s="646"/>
      <c r="P114" s="646"/>
      <c r="Q114" s="646"/>
      <c r="R114" s="646"/>
      <c r="S114" s="646"/>
      <c r="T114" s="646"/>
      <c r="U114" s="646"/>
      <c r="V114" s="646"/>
      <c r="W114" s="151">
        <f>AVERAGE(W112:W113)</f>
        <v>0</v>
      </c>
      <c r="X114" s="151">
        <f>AVERAGE(X112:X113)</f>
        <v>0</v>
      </c>
      <c r="Y114" s="152"/>
      <c r="Z114" s="152"/>
      <c r="AA114" s="153"/>
      <c r="AB114" s="151"/>
      <c r="AC114" s="151"/>
      <c r="AD114" s="154"/>
    </row>
    <row r="115" spans="1:30" x14ac:dyDescent="0.2">
      <c r="A115" s="647" t="s">
        <v>685</v>
      </c>
      <c r="B115" s="648"/>
      <c r="C115" s="648"/>
      <c r="D115" s="648"/>
      <c r="E115" s="648"/>
      <c r="F115" s="648"/>
      <c r="G115" s="648"/>
      <c r="H115" s="648"/>
      <c r="I115" s="648"/>
      <c r="J115" s="648"/>
      <c r="K115" s="648"/>
      <c r="L115" s="648"/>
      <c r="M115" s="648"/>
      <c r="N115" s="648"/>
      <c r="O115" s="648"/>
      <c r="P115" s="648"/>
      <c r="Q115" s="648"/>
      <c r="R115" s="648"/>
      <c r="S115" s="648"/>
      <c r="T115" s="648"/>
      <c r="U115" s="648"/>
      <c r="V115" s="649"/>
      <c r="W115" s="151" t="str">
        <f t="shared" ref="W115:X115" si="61">IF(W114&lt;=50,"(SR)",IF(W114&lt;=65,"(R)",IF(W114&lt;=75,"(S)",IF(W114&lt;=90,"(T)","(ST)"))))</f>
        <v>(SR)</v>
      </c>
      <c r="X115" s="151" t="str">
        <f t="shared" si="61"/>
        <v>(SR)</v>
      </c>
      <c r="Y115" s="152"/>
      <c r="Z115" s="152"/>
      <c r="AA115" s="155"/>
      <c r="AB115" s="155"/>
      <c r="AC115" s="155"/>
      <c r="AD115" s="154"/>
    </row>
    <row r="116" spans="1:30" ht="67.5" x14ac:dyDescent="0.2">
      <c r="A116" s="132" t="s">
        <v>179</v>
      </c>
      <c r="B116" s="117" t="s">
        <v>185</v>
      </c>
      <c r="C116" s="1" t="s">
        <v>184</v>
      </c>
      <c r="D116" s="15" t="s">
        <v>193</v>
      </c>
      <c r="E116" s="16" t="s">
        <v>497</v>
      </c>
      <c r="F116" s="16">
        <v>1</v>
      </c>
      <c r="G116" s="197">
        <f>SUM(G117:G120)</f>
        <v>259045332</v>
      </c>
      <c r="H116" s="16" t="s">
        <v>497</v>
      </c>
      <c r="I116" s="16">
        <v>0</v>
      </c>
      <c r="J116" s="56">
        <v>0</v>
      </c>
      <c r="K116" s="174">
        <v>0</v>
      </c>
      <c r="L116" s="195">
        <f>SUM(L117:L120)</f>
        <v>0</v>
      </c>
      <c r="M116" s="16">
        <v>0</v>
      </c>
      <c r="N116" s="195">
        <f>SUM(N117:N120)</f>
        <v>0</v>
      </c>
      <c r="O116" s="16">
        <v>0</v>
      </c>
      <c r="P116" s="195">
        <f>SUM(P117:P120)</f>
        <v>0</v>
      </c>
      <c r="Q116" s="147"/>
      <c r="R116" s="147"/>
      <c r="S116" s="147"/>
      <c r="T116" s="147"/>
      <c r="U116" s="174">
        <v>0</v>
      </c>
      <c r="V116" s="127">
        <f t="shared" si="50"/>
        <v>0</v>
      </c>
      <c r="W116" s="174">
        <v>0</v>
      </c>
      <c r="X116" s="174">
        <v>0</v>
      </c>
      <c r="Y116" s="174">
        <f t="shared" si="60"/>
        <v>0</v>
      </c>
      <c r="Z116" s="67">
        <f t="shared" si="57"/>
        <v>0</v>
      </c>
      <c r="AA116" s="159">
        <f t="shared" si="58"/>
        <v>0</v>
      </c>
      <c r="AB116" s="129">
        <f t="shared" si="58"/>
        <v>0</v>
      </c>
      <c r="AC116" s="145" t="s">
        <v>697</v>
      </c>
      <c r="AD116" s="147"/>
    </row>
    <row r="117" spans="1:30" ht="67.5" x14ac:dyDescent="0.2">
      <c r="A117" s="137" t="s">
        <v>180</v>
      </c>
      <c r="B117" s="138" t="s">
        <v>187</v>
      </c>
      <c r="C117" s="6" t="s">
        <v>186</v>
      </c>
      <c r="D117" s="20" t="s">
        <v>504</v>
      </c>
      <c r="E117" s="7" t="s">
        <v>446</v>
      </c>
      <c r="F117" s="18">
        <v>5</v>
      </c>
      <c r="G117" s="8">
        <v>64761333</v>
      </c>
      <c r="H117" s="7" t="s">
        <v>446</v>
      </c>
      <c r="I117" s="7">
        <v>0</v>
      </c>
      <c r="J117" s="13">
        <v>0</v>
      </c>
      <c r="K117" s="147">
        <v>0</v>
      </c>
      <c r="L117" s="10">
        <v>0</v>
      </c>
      <c r="M117" s="7">
        <v>0</v>
      </c>
      <c r="N117" s="149">
        <v>0</v>
      </c>
      <c r="O117" s="7">
        <v>0</v>
      </c>
      <c r="P117" s="149">
        <v>0</v>
      </c>
      <c r="Q117" s="147"/>
      <c r="R117" s="147"/>
      <c r="S117" s="147"/>
      <c r="T117" s="147"/>
      <c r="U117" s="147">
        <v>0</v>
      </c>
      <c r="V117" s="150">
        <f t="shared" si="50"/>
        <v>0</v>
      </c>
      <c r="W117" s="147">
        <v>0</v>
      </c>
      <c r="X117" s="147">
        <v>0</v>
      </c>
      <c r="Y117" s="147">
        <f t="shared" si="60"/>
        <v>0</v>
      </c>
      <c r="Z117" s="60">
        <f t="shared" si="57"/>
        <v>0</v>
      </c>
      <c r="AA117" s="144">
        <f t="shared" si="58"/>
        <v>0</v>
      </c>
      <c r="AB117" s="145">
        <f t="shared" si="58"/>
        <v>0</v>
      </c>
      <c r="AC117" s="145" t="s">
        <v>697</v>
      </c>
      <c r="AD117" s="181" t="s">
        <v>739</v>
      </c>
    </row>
    <row r="118" spans="1:30" ht="67.5" x14ac:dyDescent="0.2">
      <c r="A118" s="137" t="s">
        <v>181</v>
      </c>
      <c r="B118" s="138" t="s">
        <v>189</v>
      </c>
      <c r="C118" s="6" t="s">
        <v>188</v>
      </c>
      <c r="D118" s="20" t="s">
        <v>505</v>
      </c>
      <c r="E118" s="7" t="s">
        <v>253</v>
      </c>
      <c r="F118" s="7">
        <v>7</v>
      </c>
      <c r="G118" s="8">
        <v>64761333</v>
      </c>
      <c r="H118" s="7" t="s">
        <v>253</v>
      </c>
      <c r="I118" s="7">
        <v>0</v>
      </c>
      <c r="J118" s="13">
        <v>0</v>
      </c>
      <c r="K118" s="147">
        <v>0</v>
      </c>
      <c r="L118" s="10">
        <v>0</v>
      </c>
      <c r="M118" s="7">
        <v>0</v>
      </c>
      <c r="N118" s="149">
        <v>0</v>
      </c>
      <c r="O118" s="7">
        <v>0</v>
      </c>
      <c r="P118" s="149">
        <v>0</v>
      </c>
      <c r="Q118" s="147"/>
      <c r="R118" s="147"/>
      <c r="S118" s="147"/>
      <c r="T118" s="147"/>
      <c r="U118" s="147">
        <v>0</v>
      </c>
      <c r="V118" s="150">
        <f t="shared" si="50"/>
        <v>0</v>
      </c>
      <c r="W118" s="147">
        <v>0</v>
      </c>
      <c r="X118" s="147">
        <v>0</v>
      </c>
      <c r="Y118" s="147">
        <f t="shared" si="60"/>
        <v>0</v>
      </c>
      <c r="Z118" s="60">
        <f t="shared" si="57"/>
        <v>0</v>
      </c>
      <c r="AA118" s="144">
        <f t="shared" si="58"/>
        <v>0</v>
      </c>
      <c r="AB118" s="145">
        <f t="shared" si="58"/>
        <v>0</v>
      </c>
      <c r="AC118" s="145" t="s">
        <v>697</v>
      </c>
      <c r="AD118" s="181" t="s">
        <v>739</v>
      </c>
    </row>
    <row r="119" spans="1:30" ht="56.25" x14ac:dyDescent="0.2">
      <c r="A119" s="137" t="s">
        <v>182</v>
      </c>
      <c r="B119" s="138" t="s">
        <v>190</v>
      </c>
      <c r="C119" s="6" t="s">
        <v>432</v>
      </c>
      <c r="D119" s="20" t="s">
        <v>506</v>
      </c>
      <c r="E119" s="7" t="s">
        <v>253</v>
      </c>
      <c r="F119" s="7">
        <v>20</v>
      </c>
      <c r="G119" s="8">
        <v>64761333</v>
      </c>
      <c r="H119" s="7" t="s">
        <v>253</v>
      </c>
      <c r="I119" s="7">
        <v>0</v>
      </c>
      <c r="J119" s="13">
        <v>0</v>
      </c>
      <c r="K119" s="147">
        <v>0</v>
      </c>
      <c r="L119" s="10">
        <v>0</v>
      </c>
      <c r="M119" s="7">
        <v>0</v>
      </c>
      <c r="N119" s="149">
        <v>0</v>
      </c>
      <c r="O119" s="7">
        <v>0</v>
      </c>
      <c r="P119" s="149">
        <v>0</v>
      </c>
      <c r="Q119" s="147"/>
      <c r="R119" s="147"/>
      <c r="S119" s="147"/>
      <c r="T119" s="147"/>
      <c r="U119" s="147">
        <v>0</v>
      </c>
      <c r="V119" s="150">
        <f t="shared" si="50"/>
        <v>0</v>
      </c>
      <c r="W119" s="147">
        <v>0</v>
      </c>
      <c r="X119" s="147">
        <v>0</v>
      </c>
      <c r="Y119" s="147">
        <f t="shared" si="60"/>
        <v>0</v>
      </c>
      <c r="Z119" s="60">
        <f t="shared" si="57"/>
        <v>0</v>
      </c>
      <c r="AA119" s="144">
        <f t="shared" si="58"/>
        <v>0</v>
      </c>
      <c r="AB119" s="145">
        <f t="shared" si="58"/>
        <v>0</v>
      </c>
      <c r="AC119" s="145" t="s">
        <v>697</v>
      </c>
      <c r="AD119" s="181" t="s">
        <v>739</v>
      </c>
    </row>
    <row r="120" spans="1:30" ht="45" x14ac:dyDescent="0.2">
      <c r="A120" s="137" t="s">
        <v>183</v>
      </c>
      <c r="B120" s="138" t="s">
        <v>192</v>
      </c>
      <c r="C120" s="6" t="s">
        <v>191</v>
      </c>
      <c r="D120" s="20" t="s">
        <v>507</v>
      </c>
      <c r="E120" s="7" t="s">
        <v>18</v>
      </c>
      <c r="F120" s="7">
        <v>6</v>
      </c>
      <c r="G120" s="8">
        <v>64761333</v>
      </c>
      <c r="H120" s="7" t="s">
        <v>18</v>
      </c>
      <c r="I120" s="7">
        <v>0</v>
      </c>
      <c r="J120" s="13">
        <v>0</v>
      </c>
      <c r="K120" s="147">
        <v>0</v>
      </c>
      <c r="L120" s="10">
        <v>0</v>
      </c>
      <c r="M120" s="7">
        <v>0</v>
      </c>
      <c r="N120" s="149">
        <v>0</v>
      </c>
      <c r="O120" s="7">
        <v>0</v>
      </c>
      <c r="P120" s="149">
        <v>0</v>
      </c>
      <c r="Q120" s="147"/>
      <c r="R120" s="147"/>
      <c r="S120" s="147"/>
      <c r="T120" s="147"/>
      <c r="U120" s="147">
        <v>0</v>
      </c>
      <c r="V120" s="150">
        <f t="shared" si="50"/>
        <v>0</v>
      </c>
      <c r="W120" s="147">
        <v>0</v>
      </c>
      <c r="X120" s="147">
        <v>0</v>
      </c>
      <c r="Y120" s="147">
        <f t="shared" si="60"/>
        <v>0</v>
      </c>
      <c r="Z120" s="60">
        <f t="shared" si="57"/>
        <v>0</v>
      </c>
      <c r="AA120" s="144">
        <f t="shared" si="58"/>
        <v>0</v>
      </c>
      <c r="AB120" s="145">
        <f t="shared" si="58"/>
        <v>0</v>
      </c>
      <c r="AC120" s="145" t="s">
        <v>697</v>
      </c>
      <c r="AD120" s="181" t="s">
        <v>739</v>
      </c>
    </row>
    <row r="121" spans="1:30" x14ac:dyDescent="0.2">
      <c r="A121" s="646" t="s">
        <v>699</v>
      </c>
      <c r="B121" s="646"/>
      <c r="C121" s="646"/>
      <c r="D121" s="646"/>
      <c r="E121" s="646"/>
      <c r="F121" s="646"/>
      <c r="G121" s="646"/>
      <c r="H121" s="646"/>
      <c r="I121" s="646"/>
      <c r="J121" s="646"/>
      <c r="K121" s="646"/>
      <c r="L121" s="646"/>
      <c r="M121" s="646"/>
      <c r="N121" s="646"/>
      <c r="O121" s="646"/>
      <c r="P121" s="646"/>
      <c r="Q121" s="646"/>
      <c r="R121" s="646"/>
      <c r="S121" s="646"/>
      <c r="T121" s="646"/>
      <c r="U121" s="646"/>
      <c r="V121" s="646"/>
      <c r="W121" s="151">
        <f>AVERAGE(W117:W120)</f>
        <v>0</v>
      </c>
      <c r="X121" s="151">
        <f>AVERAGE(X117:X120)</f>
        <v>0</v>
      </c>
      <c r="Y121" s="152"/>
      <c r="Z121" s="152"/>
      <c r="AA121" s="153"/>
      <c r="AB121" s="151"/>
      <c r="AC121" s="151"/>
      <c r="AD121" s="154"/>
    </row>
    <row r="122" spans="1:30" x14ac:dyDescent="0.2">
      <c r="A122" s="647" t="s">
        <v>685</v>
      </c>
      <c r="B122" s="648"/>
      <c r="C122" s="648"/>
      <c r="D122" s="648"/>
      <c r="E122" s="648"/>
      <c r="F122" s="648"/>
      <c r="G122" s="648"/>
      <c r="H122" s="648"/>
      <c r="I122" s="648"/>
      <c r="J122" s="648"/>
      <c r="K122" s="648"/>
      <c r="L122" s="648"/>
      <c r="M122" s="648"/>
      <c r="N122" s="648"/>
      <c r="O122" s="648"/>
      <c r="P122" s="648"/>
      <c r="Q122" s="648"/>
      <c r="R122" s="648"/>
      <c r="S122" s="648"/>
      <c r="T122" s="648"/>
      <c r="U122" s="648"/>
      <c r="V122" s="649"/>
      <c r="W122" s="151" t="str">
        <f t="shared" ref="W122:X122" si="62">IF(W121&lt;=50,"(SR)",IF(W121&lt;=65,"(R)",IF(W121&lt;=75,"(S)",IF(W121&lt;=90,"(T)","(ST)"))))</f>
        <v>(SR)</v>
      </c>
      <c r="X122" s="151" t="str">
        <f t="shared" si="62"/>
        <v>(SR)</v>
      </c>
      <c r="Y122" s="152"/>
      <c r="Z122" s="152"/>
      <c r="AA122" s="155"/>
      <c r="AB122" s="155"/>
      <c r="AC122" s="155"/>
      <c r="AD122" s="154"/>
    </row>
    <row r="123" spans="1:30" x14ac:dyDescent="0.2">
      <c r="A123" s="660" t="s">
        <v>700</v>
      </c>
      <c r="B123" s="660"/>
      <c r="C123" s="660"/>
      <c r="D123" s="660"/>
      <c r="E123" s="660"/>
      <c r="F123" s="660"/>
      <c r="G123" s="660"/>
      <c r="H123" s="660"/>
      <c r="I123" s="660"/>
      <c r="J123" s="660"/>
      <c r="K123" s="660"/>
      <c r="L123" s="660"/>
      <c r="M123" s="660"/>
      <c r="N123" s="660"/>
      <c r="O123" s="660"/>
      <c r="P123" s="660"/>
      <c r="Q123" s="660"/>
      <c r="R123" s="660"/>
      <c r="S123" s="660"/>
      <c r="T123" s="660"/>
      <c r="U123" s="660"/>
      <c r="V123" s="660"/>
      <c r="W123" s="183">
        <f>AVERAGE(W116,W111,W106)</f>
        <v>0</v>
      </c>
      <c r="X123" s="183">
        <f>AVERAGE(X116,X111,X106)</f>
        <v>0</v>
      </c>
      <c r="Y123" s="184"/>
      <c r="Z123" s="184"/>
      <c r="AA123" s="185"/>
      <c r="AB123" s="183"/>
      <c r="AC123" s="183"/>
      <c r="AD123" s="186"/>
    </row>
    <row r="124" spans="1:30" x14ac:dyDescent="0.2">
      <c r="A124" s="661" t="s">
        <v>685</v>
      </c>
      <c r="B124" s="662"/>
      <c r="C124" s="662"/>
      <c r="D124" s="662"/>
      <c r="E124" s="662"/>
      <c r="F124" s="662"/>
      <c r="G124" s="662"/>
      <c r="H124" s="662"/>
      <c r="I124" s="662"/>
      <c r="J124" s="662"/>
      <c r="K124" s="662"/>
      <c r="L124" s="662"/>
      <c r="M124" s="662"/>
      <c r="N124" s="662"/>
      <c r="O124" s="662"/>
      <c r="P124" s="662"/>
      <c r="Q124" s="662"/>
      <c r="R124" s="662"/>
      <c r="S124" s="662"/>
      <c r="T124" s="662"/>
      <c r="U124" s="662"/>
      <c r="V124" s="663"/>
      <c r="W124" s="183" t="str">
        <f t="shared" ref="W124:X124" si="63">IF(W123&lt;=50,"(SR)",IF(W123&lt;=65,"(R)",IF(W123&lt;=75,"(S)",IF(W123&lt;=90,"(T)","(ST)"))))</f>
        <v>(SR)</v>
      </c>
      <c r="X124" s="183" t="str">
        <f t="shared" si="63"/>
        <v>(SR)</v>
      </c>
      <c r="Y124" s="184"/>
      <c r="Z124" s="184"/>
      <c r="AA124" s="187"/>
      <c r="AB124" s="187"/>
      <c r="AC124" s="187"/>
      <c r="AD124" s="186"/>
    </row>
    <row r="125" spans="1:30" ht="33.75" x14ac:dyDescent="0.2">
      <c r="A125" s="132" t="s">
        <v>6</v>
      </c>
      <c r="B125" s="117" t="s">
        <v>196</v>
      </c>
      <c r="C125" s="1" t="s">
        <v>195</v>
      </c>
      <c r="D125" s="199" t="s">
        <v>197</v>
      </c>
      <c r="E125" s="57" t="s">
        <v>10</v>
      </c>
      <c r="F125" s="28">
        <v>100</v>
      </c>
      <c r="G125" s="119">
        <f>SUM(G126)</f>
        <v>1191664670</v>
      </c>
      <c r="H125" s="134" t="s">
        <v>10</v>
      </c>
      <c r="I125" s="28">
        <v>0</v>
      </c>
      <c r="J125" s="58">
        <v>0</v>
      </c>
      <c r="K125" s="136">
        <v>20</v>
      </c>
      <c r="L125" s="66">
        <f>SUM(L126)</f>
        <v>172000000</v>
      </c>
      <c r="M125" s="174">
        <v>5</v>
      </c>
      <c r="N125" s="124">
        <f>SUM(N126)</f>
        <v>31000000</v>
      </c>
      <c r="O125" s="174">
        <v>5</v>
      </c>
      <c r="P125" s="124">
        <f>SUM(P126)</f>
        <v>29000000</v>
      </c>
      <c r="Q125" s="147">
        <v>5</v>
      </c>
      <c r="R125" s="124">
        <f>SUM(R126)</f>
        <v>42000000</v>
      </c>
      <c r="S125" s="147">
        <v>5</v>
      </c>
      <c r="T125" s="124">
        <f>SUM(T126)</f>
        <v>56000000</v>
      </c>
      <c r="U125" s="29">
        <f t="shared" ref="U125" si="64">M125+O125+Q125+S125</f>
        <v>20</v>
      </c>
      <c r="V125" s="121">
        <f t="shared" si="50"/>
        <v>158000000</v>
      </c>
      <c r="W125" s="159">
        <f>U125/K125*100</f>
        <v>100</v>
      </c>
      <c r="X125" s="129">
        <f t="shared" ref="X125:X126" si="65">V125/L125*100</f>
        <v>91.860465116279073</v>
      </c>
      <c r="Y125" s="174">
        <f t="shared" ref="Y125:Z136" si="66">I125+U125</f>
        <v>20</v>
      </c>
      <c r="Z125" s="120">
        <f>SUM(Z126)</f>
        <v>158000000</v>
      </c>
      <c r="AA125" s="159">
        <f t="shared" ref="AA125:AB136" si="67">Y125/F125*100</f>
        <v>20</v>
      </c>
      <c r="AB125" s="129">
        <f t="shared" si="67"/>
        <v>13.258763474123974</v>
      </c>
      <c r="AC125" s="145" t="s">
        <v>697</v>
      </c>
      <c r="AD125" s="147"/>
    </row>
    <row r="126" spans="1:30" ht="56.25" x14ac:dyDescent="0.2">
      <c r="A126" s="132" t="s">
        <v>198</v>
      </c>
      <c r="B126" s="117" t="s">
        <v>202</v>
      </c>
      <c r="C126" s="1" t="s">
        <v>201</v>
      </c>
      <c r="D126" s="26" t="s">
        <v>200</v>
      </c>
      <c r="E126" s="48" t="s">
        <v>510</v>
      </c>
      <c r="F126" s="48">
        <v>7</v>
      </c>
      <c r="G126" s="157">
        <f>SUM(G127:G128)</f>
        <v>1191664670</v>
      </c>
      <c r="H126" s="48" t="s">
        <v>510</v>
      </c>
      <c r="I126" s="48">
        <v>0</v>
      </c>
      <c r="J126" s="50">
        <v>0</v>
      </c>
      <c r="K126" s="136">
        <v>1</v>
      </c>
      <c r="L126" s="66">
        <f>SUM(L127:L128)</f>
        <v>172000000</v>
      </c>
      <c r="M126" s="174">
        <v>0</v>
      </c>
      <c r="N126" s="124">
        <f>SUM(N127:N128)</f>
        <v>31000000</v>
      </c>
      <c r="O126" s="174">
        <v>0</v>
      </c>
      <c r="P126" s="124">
        <f>SUM(P127:P128)</f>
        <v>29000000</v>
      </c>
      <c r="Q126" s="147">
        <v>0</v>
      </c>
      <c r="R126" s="124">
        <f>SUM(R127:R128)</f>
        <v>42000000</v>
      </c>
      <c r="S126" s="147">
        <v>0</v>
      </c>
      <c r="T126" s="124">
        <f>SUM(T127:T128)</f>
        <v>56000000</v>
      </c>
      <c r="U126" s="174">
        <v>0</v>
      </c>
      <c r="V126" s="121">
        <f t="shared" si="50"/>
        <v>158000000</v>
      </c>
      <c r="W126" s="159">
        <f>U126/K126*100</f>
        <v>0</v>
      </c>
      <c r="X126" s="129">
        <f t="shared" si="65"/>
        <v>91.860465116279073</v>
      </c>
      <c r="Y126" s="174">
        <f t="shared" si="66"/>
        <v>0</v>
      </c>
      <c r="Z126" s="158">
        <f>SUM(Z127:Z128)</f>
        <v>158000000</v>
      </c>
      <c r="AA126" s="159">
        <f t="shared" si="67"/>
        <v>0</v>
      </c>
      <c r="AB126" s="129">
        <f t="shared" si="67"/>
        <v>13.258763474123974</v>
      </c>
      <c r="AC126" s="145" t="s">
        <v>697</v>
      </c>
      <c r="AD126" s="147"/>
    </row>
    <row r="127" spans="1:30" ht="67.5" x14ac:dyDescent="0.2">
      <c r="A127" s="137" t="s">
        <v>194</v>
      </c>
      <c r="B127" s="138" t="s">
        <v>204</v>
      </c>
      <c r="C127" s="6" t="s">
        <v>203</v>
      </c>
      <c r="D127" s="20" t="s">
        <v>508</v>
      </c>
      <c r="E127" s="51" t="s">
        <v>490</v>
      </c>
      <c r="F127" s="51">
        <v>9</v>
      </c>
      <c r="G127" s="52">
        <v>165832335</v>
      </c>
      <c r="H127" s="51" t="s">
        <v>490</v>
      </c>
      <c r="I127" s="51">
        <v>0</v>
      </c>
      <c r="J127" s="53">
        <v>0</v>
      </c>
      <c r="K127" s="147">
        <v>0</v>
      </c>
      <c r="L127" s="44">
        <v>0</v>
      </c>
      <c r="M127" s="51">
        <v>0</v>
      </c>
      <c r="N127" s="149">
        <v>0</v>
      </c>
      <c r="O127" s="51">
        <v>0</v>
      </c>
      <c r="P127" s="149">
        <v>0</v>
      </c>
      <c r="Q127" s="147"/>
      <c r="R127" s="147"/>
      <c r="S127" s="147"/>
      <c r="T127" s="147"/>
      <c r="U127" s="147">
        <v>0</v>
      </c>
      <c r="V127" s="150">
        <f t="shared" si="50"/>
        <v>0</v>
      </c>
      <c r="W127" s="147">
        <v>0</v>
      </c>
      <c r="X127" s="147">
        <v>0</v>
      </c>
      <c r="Y127" s="147">
        <f t="shared" si="66"/>
        <v>0</v>
      </c>
      <c r="Z127" s="60">
        <f t="shared" si="66"/>
        <v>0</v>
      </c>
      <c r="AA127" s="144">
        <f t="shared" si="67"/>
        <v>0</v>
      </c>
      <c r="AB127" s="145">
        <f t="shared" si="67"/>
        <v>0</v>
      </c>
      <c r="AC127" s="145" t="s">
        <v>697</v>
      </c>
      <c r="AD127" s="147" t="s">
        <v>718</v>
      </c>
    </row>
    <row r="128" spans="1:30" ht="45" x14ac:dyDescent="0.2">
      <c r="A128" s="137" t="s">
        <v>199</v>
      </c>
      <c r="B128" s="138" t="s">
        <v>206</v>
      </c>
      <c r="C128" s="6" t="s">
        <v>205</v>
      </c>
      <c r="D128" s="20" t="s">
        <v>509</v>
      </c>
      <c r="E128" s="3" t="s">
        <v>446</v>
      </c>
      <c r="F128" s="3">
        <v>62</v>
      </c>
      <c r="G128" s="4">
        <v>1025832335</v>
      </c>
      <c r="H128" s="3" t="s">
        <v>446</v>
      </c>
      <c r="I128" s="3">
        <v>0</v>
      </c>
      <c r="J128" s="44">
        <v>0</v>
      </c>
      <c r="K128" s="147">
        <v>12</v>
      </c>
      <c r="L128" s="12">
        <v>172000000</v>
      </c>
      <c r="M128" s="147">
        <v>3</v>
      </c>
      <c r="N128" s="193">
        <v>31000000</v>
      </c>
      <c r="O128" s="147">
        <v>3</v>
      </c>
      <c r="P128" s="194">
        <v>29000000</v>
      </c>
      <c r="Q128" s="147">
        <v>3</v>
      </c>
      <c r="R128" s="175">
        <v>42000000</v>
      </c>
      <c r="S128" s="147">
        <v>3</v>
      </c>
      <c r="T128" s="147">
        <v>56000000</v>
      </c>
      <c r="U128" s="31">
        <f>M128+O128+Q128+S128</f>
        <v>12</v>
      </c>
      <c r="V128" s="143">
        <f t="shared" si="50"/>
        <v>158000000</v>
      </c>
      <c r="W128" s="144">
        <f>U128/K128*100</f>
        <v>100</v>
      </c>
      <c r="X128" s="145">
        <f t="shared" ref="X128" si="68">V128/L128*100</f>
        <v>91.860465116279073</v>
      </c>
      <c r="Y128" s="147">
        <f t="shared" si="66"/>
        <v>12</v>
      </c>
      <c r="Z128" s="12">
        <f t="shared" si="66"/>
        <v>158000000</v>
      </c>
      <c r="AA128" s="144">
        <f t="shared" si="67"/>
        <v>19.35483870967742</v>
      </c>
      <c r="AB128" s="145">
        <f t="shared" si="67"/>
        <v>15.402127093215482</v>
      </c>
      <c r="AC128" s="145" t="s">
        <v>697</v>
      </c>
      <c r="AD128" s="147"/>
    </row>
    <row r="129" spans="1:30" x14ac:dyDescent="0.2">
      <c r="A129" s="646" t="s">
        <v>699</v>
      </c>
      <c r="B129" s="646"/>
      <c r="C129" s="646"/>
      <c r="D129" s="646"/>
      <c r="E129" s="646"/>
      <c r="F129" s="646"/>
      <c r="G129" s="646"/>
      <c r="H129" s="646"/>
      <c r="I129" s="646"/>
      <c r="J129" s="646"/>
      <c r="K129" s="646"/>
      <c r="L129" s="646"/>
      <c r="M129" s="646"/>
      <c r="N129" s="646"/>
      <c r="O129" s="646"/>
      <c r="P129" s="646"/>
      <c r="Q129" s="646"/>
      <c r="R129" s="646"/>
      <c r="S129" s="646"/>
      <c r="T129" s="646"/>
      <c r="U129" s="646"/>
      <c r="V129" s="646"/>
      <c r="W129" s="151">
        <f>AVERAGE(W127:W128)</f>
        <v>50</v>
      </c>
      <c r="X129" s="151">
        <f>AVERAGE(X127:X128)</f>
        <v>45.930232558139537</v>
      </c>
      <c r="Y129" s="152"/>
      <c r="Z129" s="152"/>
      <c r="AA129" s="153"/>
      <c r="AB129" s="151"/>
      <c r="AC129" s="151"/>
      <c r="AD129" s="154"/>
    </row>
    <row r="130" spans="1:30" x14ac:dyDescent="0.2">
      <c r="A130" s="647" t="s">
        <v>685</v>
      </c>
      <c r="B130" s="648"/>
      <c r="C130" s="648"/>
      <c r="D130" s="648"/>
      <c r="E130" s="648"/>
      <c r="F130" s="648"/>
      <c r="G130" s="648"/>
      <c r="H130" s="648"/>
      <c r="I130" s="648"/>
      <c r="J130" s="648"/>
      <c r="K130" s="648"/>
      <c r="L130" s="648"/>
      <c r="M130" s="648"/>
      <c r="N130" s="648"/>
      <c r="O130" s="648"/>
      <c r="P130" s="648"/>
      <c r="Q130" s="648"/>
      <c r="R130" s="648"/>
      <c r="S130" s="648"/>
      <c r="T130" s="648"/>
      <c r="U130" s="648"/>
      <c r="V130" s="649"/>
      <c r="W130" s="151" t="str">
        <f t="shared" ref="W130:X130" si="69">IF(W129&lt;=50,"(SR)",IF(W129&lt;=65,"(R)",IF(W129&lt;=75,"(S)",IF(W129&lt;=90,"(T)","(ST)"))))</f>
        <v>(SR)</v>
      </c>
      <c r="X130" s="151" t="str">
        <f t="shared" si="69"/>
        <v>(SR)</v>
      </c>
      <c r="Y130" s="152"/>
      <c r="Z130" s="152"/>
      <c r="AA130" s="155"/>
      <c r="AB130" s="155"/>
      <c r="AC130" s="155"/>
      <c r="AD130" s="154"/>
    </row>
    <row r="131" spans="1:30" x14ac:dyDescent="0.2">
      <c r="A131" s="660" t="s">
        <v>700</v>
      </c>
      <c r="B131" s="660"/>
      <c r="C131" s="660"/>
      <c r="D131" s="660"/>
      <c r="E131" s="660"/>
      <c r="F131" s="660"/>
      <c r="G131" s="660"/>
      <c r="H131" s="660"/>
      <c r="I131" s="660"/>
      <c r="J131" s="660"/>
      <c r="K131" s="660"/>
      <c r="L131" s="660"/>
      <c r="M131" s="660"/>
      <c r="N131" s="660"/>
      <c r="O131" s="660"/>
      <c r="P131" s="660"/>
      <c r="Q131" s="660"/>
      <c r="R131" s="660"/>
      <c r="S131" s="660"/>
      <c r="T131" s="660"/>
      <c r="U131" s="660"/>
      <c r="V131" s="660"/>
      <c r="W131" s="183">
        <f>AVERAGE(W126)</f>
        <v>0</v>
      </c>
      <c r="X131" s="183">
        <f>AVERAGE(X126)</f>
        <v>91.860465116279073</v>
      </c>
      <c r="Y131" s="184"/>
      <c r="Z131" s="184"/>
      <c r="AA131" s="185"/>
      <c r="AB131" s="183"/>
      <c r="AC131" s="183"/>
      <c r="AD131" s="186"/>
    </row>
    <row r="132" spans="1:30" x14ac:dyDescent="0.2">
      <c r="A132" s="661" t="s">
        <v>685</v>
      </c>
      <c r="B132" s="662"/>
      <c r="C132" s="662"/>
      <c r="D132" s="662"/>
      <c r="E132" s="662"/>
      <c r="F132" s="662"/>
      <c r="G132" s="662"/>
      <c r="H132" s="662"/>
      <c r="I132" s="662"/>
      <c r="J132" s="662"/>
      <c r="K132" s="662"/>
      <c r="L132" s="662"/>
      <c r="M132" s="662"/>
      <c r="N132" s="662"/>
      <c r="O132" s="662"/>
      <c r="P132" s="662"/>
      <c r="Q132" s="662"/>
      <c r="R132" s="662"/>
      <c r="S132" s="662"/>
      <c r="T132" s="662"/>
      <c r="U132" s="662"/>
      <c r="V132" s="663"/>
      <c r="W132" s="183" t="str">
        <f t="shared" ref="W132:X132" si="70">IF(W131&lt;=50,"(SR)",IF(W131&lt;=65,"(R)",IF(W131&lt;=75,"(S)",IF(W131&lt;=90,"(T)","(ST)"))))</f>
        <v>(SR)</v>
      </c>
      <c r="X132" s="183" t="str">
        <f t="shared" si="70"/>
        <v>(ST)</v>
      </c>
      <c r="Y132" s="184"/>
      <c r="Z132" s="184"/>
      <c r="AA132" s="187"/>
      <c r="AB132" s="187"/>
      <c r="AC132" s="187"/>
      <c r="AD132" s="186"/>
    </row>
    <row r="133" spans="1:30" ht="33.75" x14ac:dyDescent="0.2">
      <c r="A133" s="132" t="s">
        <v>208</v>
      </c>
      <c r="B133" s="117" t="s">
        <v>213</v>
      </c>
      <c r="C133" s="1" t="s">
        <v>212</v>
      </c>
      <c r="D133" s="59" t="s">
        <v>209</v>
      </c>
      <c r="E133" s="21" t="s">
        <v>10</v>
      </c>
      <c r="F133" s="16">
        <v>80</v>
      </c>
      <c r="G133" s="197">
        <f>SUM(G134)</f>
        <v>133832335</v>
      </c>
      <c r="H133" s="21" t="s">
        <v>10</v>
      </c>
      <c r="I133" s="16">
        <v>0</v>
      </c>
      <c r="J133" s="56">
        <v>0</v>
      </c>
      <c r="K133" s="174">
        <v>0</v>
      </c>
      <c r="L133" s="195">
        <f>SUM(L134)</f>
        <v>0</v>
      </c>
      <c r="M133" s="16">
        <v>0</v>
      </c>
      <c r="N133" s="195">
        <f>SUM(N134)</f>
        <v>0</v>
      </c>
      <c r="O133" s="16">
        <v>0</v>
      </c>
      <c r="P133" s="195">
        <f>SUM(P134)</f>
        <v>0</v>
      </c>
      <c r="Q133" s="147"/>
      <c r="R133" s="147"/>
      <c r="S133" s="147"/>
      <c r="T133" s="147"/>
      <c r="U133" s="174">
        <v>0</v>
      </c>
      <c r="V133" s="127">
        <f t="shared" si="50"/>
        <v>0</v>
      </c>
      <c r="W133" s="174">
        <v>0</v>
      </c>
      <c r="X133" s="174">
        <v>0</v>
      </c>
      <c r="Y133" s="174">
        <f t="shared" ref="Y133:Z145" si="71">I133+U133</f>
        <v>0</v>
      </c>
      <c r="Z133" s="67">
        <f t="shared" si="66"/>
        <v>0</v>
      </c>
      <c r="AA133" s="159">
        <f t="shared" si="67"/>
        <v>0</v>
      </c>
      <c r="AB133" s="129">
        <f t="shared" si="67"/>
        <v>0</v>
      </c>
      <c r="AC133" s="145" t="s">
        <v>697</v>
      </c>
      <c r="AD133" s="174"/>
    </row>
    <row r="134" spans="1:30" ht="56.25" x14ac:dyDescent="0.2">
      <c r="A134" s="132" t="s">
        <v>211</v>
      </c>
      <c r="B134" s="117" t="s">
        <v>215</v>
      </c>
      <c r="C134" s="1" t="s">
        <v>214</v>
      </c>
      <c r="D134" s="15" t="s">
        <v>210</v>
      </c>
      <c r="E134" s="16" t="s">
        <v>18</v>
      </c>
      <c r="F134" s="16">
        <v>5</v>
      </c>
      <c r="G134" s="197">
        <f>SUM(G135:G136)</f>
        <v>133832335</v>
      </c>
      <c r="H134" s="16" t="s">
        <v>18</v>
      </c>
      <c r="I134" s="16">
        <v>0</v>
      </c>
      <c r="J134" s="56">
        <v>0</v>
      </c>
      <c r="K134" s="174">
        <v>0</v>
      </c>
      <c r="L134" s="195">
        <f>SUM(L135:L136)</f>
        <v>0</v>
      </c>
      <c r="M134" s="16">
        <v>0</v>
      </c>
      <c r="N134" s="195">
        <f>SUM(N135:N136)</f>
        <v>0</v>
      </c>
      <c r="O134" s="16">
        <v>0</v>
      </c>
      <c r="P134" s="195">
        <f>SUM(P135:P136)</f>
        <v>0</v>
      </c>
      <c r="Q134" s="147"/>
      <c r="R134" s="147"/>
      <c r="S134" s="147"/>
      <c r="T134" s="147"/>
      <c r="U134" s="147">
        <v>0</v>
      </c>
      <c r="V134" s="150">
        <f t="shared" si="50"/>
        <v>0</v>
      </c>
      <c r="W134" s="147">
        <v>0</v>
      </c>
      <c r="X134" s="147">
        <v>0</v>
      </c>
      <c r="Y134" s="147">
        <f t="shared" si="71"/>
        <v>0</v>
      </c>
      <c r="Z134" s="60">
        <f t="shared" si="66"/>
        <v>0</v>
      </c>
      <c r="AA134" s="144">
        <f t="shared" si="67"/>
        <v>0</v>
      </c>
      <c r="AB134" s="145">
        <f t="shared" si="67"/>
        <v>0</v>
      </c>
      <c r="AC134" s="145" t="s">
        <v>697</v>
      </c>
      <c r="AD134" s="147" t="s">
        <v>718</v>
      </c>
    </row>
    <row r="135" spans="1:30" ht="33.75" x14ac:dyDescent="0.2">
      <c r="A135" s="137" t="s">
        <v>216</v>
      </c>
      <c r="B135" s="138" t="s">
        <v>219</v>
      </c>
      <c r="C135" s="6" t="s">
        <v>218</v>
      </c>
      <c r="D135" s="45" t="s">
        <v>512</v>
      </c>
      <c r="E135" s="7" t="s">
        <v>18</v>
      </c>
      <c r="F135" s="7">
        <v>5</v>
      </c>
      <c r="G135" s="8">
        <v>81916167</v>
      </c>
      <c r="H135" s="7" t="s">
        <v>18</v>
      </c>
      <c r="I135" s="7">
        <v>0</v>
      </c>
      <c r="J135" s="13">
        <v>0</v>
      </c>
      <c r="K135" s="147">
        <v>0</v>
      </c>
      <c r="L135" s="60">
        <v>0</v>
      </c>
      <c r="M135" s="200">
        <v>0</v>
      </c>
      <c r="N135" s="149">
        <v>0</v>
      </c>
      <c r="O135" s="200">
        <v>0</v>
      </c>
      <c r="P135" s="149">
        <v>0</v>
      </c>
      <c r="Q135" s="147"/>
      <c r="R135" s="147"/>
      <c r="S135" s="147"/>
      <c r="T135" s="147"/>
      <c r="U135" s="147">
        <v>0</v>
      </c>
      <c r="V135" s="150">
        <f t="shared" si="50"/>
        <v>0</v>
      </c>
      <c r="W135" s="147">
        <v>0</v>
      </c>
      <c r="X135" s="147">
        <v>0</v>
      </c>
      <c r="Y135" s="147">
        <f t="shared" si="71"/>
        <v>0</v>
      </c>
      <c r="Z135" s="60">
        <f t="shared" si="66"/>
        <v>0</v>
      </c>
      <c r="AA135" s="144">
        <f t="shared" si="67"/>
        <v>0</v>
      </c>
      <c r="AB135" s="145">
        <f t="shared" si="67"/>
        <v>0</v>
      </c>
      <c r="AC135" s="145" t="s">
        <v>697</v>
      </c>
      <c r="AD135" s="147" t="s">
        <v>718</v>
      </c>
    </row>
    <row r="136" spans="1:30" ht="45" x14ac:dyDescent="0.2">
      <c r="A136" s="137" t="s">
        <v>217</v>
      </c>
      <c r="B136" s="138" t="s">
        <v>221</v>
      </c>
      <c r="C136" s="6" t="s">
        <v>220</v>
      </c>
      <c r="D136" s="20" t="s">
        <v>511</v>
      </c>
      <c r="E136" s="7" t="s">
        <v>18</v>
      </c>
      <c r="F136" s="7">
        <v>5</v>
      </c>
      <c r="G136" s="8">
        <v>51916168</v>
      </c>
      <c r="H136" s="7" t="s">
        <v>18</v>
      </c>
      <c r="I136" s="7">
        <v>0</v>
      </c>
      <c r="J136" s="13">
        <v>0</v>
      </c>
      <c r="K136" s="147">
        <v>0</v>
      </c>
      <c r="L136" s="60">
        <v>0</v>
      </c>
      <c r="M136" s="200">
        <v>0</v>
      </c>
      <c r="N136" s="149">
        <v>0</v>
      </c>
      <c r="O136" s="200">
        <v>0</v>
      </c>
      <c r="P136" s="149">
        <v>0</v>
      </c>
      <c r="Q136" s="147"/>
      <c r="R136" s="147"/>
      <c r="S136" s="147"/>
      <c r="T136" s="147"/>
      <c r="U136" s="147">
        <v>0</v>
      </c>
      <c r="V136" s="150">
        <f t="shared" si="50"/>
        <v>0</v>
      </c>
      <c r="W136" s="147">
        <v>0</v>
      </c>
      <c r="X136" s="147">
        <v>0</v>
      </c>
      <c r="Y136" s="147">
        <f t="shared" si="71"/>
        <v>0</v>
      </c>
      <c r="Z136" s="60">
        <f t="shared" si="66"/>
        <v>0</v>
      </c>
      <c r="AA136" s="144">
        <f t="shared" si="67"/>
        <v>0</v>
      </c>
      <c r="AB136" s="145">
        <f t="shared" si="67"/>
        <v>0</v>
      </c>
      <c r="AC136" s="145" t="s">
        <v>697</v>
      </c>
      <c r="AD136" s="147" t="s">
        <v>718</v>
      </c>
    </row>
    <row r="137" spans="1:30" x14ac:dyDescent="0.2">
      <c r="A137" s="646" t="s">
        <v>699</v>
      </c>
      <c r="B137" s="646"/>
      <c r="C137" s="646"/>
      <c r="D137" s="646"/>
      <c r="E137" s="646"/>
      <c r="F137" s="646"/>
      <c r="G137" s="646"/>
      <c r="H137" s="646"/>
      <c r="I137" s="646"/>
      <c r="J137" s="646"/>
      <c r="K137" s="646"/>
      <c r="L137" s="646"/>
      <c r="M137" s="646"/>
      <c r="N137" s="646"/>
      <c r="O137" s="646"/>
      <c r="P137" s="646"/>
      <c r="Q137" s="646"/>
      <c r="R137" s="646"/>
      <c r="S137" s="646"/>
      <c r="T137" s="646"/>
      <c r="U137" s="646"/>
      <c r="V137" s="646"/>
      <c r="W137" s="151">
        <f>AVERAGE(W135:W136)</f>
        <v>0</v>
      </c>
      <c r="X137" s="151">
        <f>AVERAGE(X135:X136)</f>
        <v>0</v>
      </c>
      <c r="Y137" s="152"/>
      <c r="Z137" s="152"/>
      <c r="AA137" s="153"/>
      <c r="AB137" s="151"/>
      <c r="AC137" s="151"/>
      <c r="AD137" s="154"/>
    </row>
    <row r="138" spans="1:30" x14ac:dyDescent="0.2">
      <c r="A138" s="647" t="s">
        <v>685</v>
      </c>
      <c r="B138" s="648"/>
      <c r="C138" s="648"/>
      <c r="D138" s="648"/>
      <c r="E138" s="648"/>
      <c r="F138" s="648"/>
      <c r="G138" s="648"/>
      <c r="H138" s="648"/>
      <c r="I138" s="648"/>
      <c r="J138" s="648"/>
      <c r="K138" s="648"/>
      <c r="L138" s="648"/>
      <c r="M138" s="648"/>
      <c r="N138" s="648"/>
      <c r="O138" s="648"/>
      <c r="P138" s="648"/>
      <c r="Q138" s="648"/>
      <c r="R138" s="648"/>
      <c r="S138" s="648"/>
      <c r="T138" s="648"/>
      <c r="U138" s="648"/>
      <c r="V138" s="649"/>
      <c r="W138" s="151" t="str">
        <f t="shared" ref="W138:X138" si="72">IF(W137&lt;=50,"(SR)",IF(W137&lt;=65,"(R)",IF(W137&lt;=75,"(S)",IF(W137&lt;=90,"(T)","(ST)"))))</f>
        <v>(SR)</v>
      </c>
      <c r="X138" s="151" t="str">
        <f t="shared" si="72"/>
        <v>(SR)</v>
      </c>
      <c r="Y138" s="152"/>
      <c r="Z138" s="152"/>
      <c r="AA138" s="155"/>
      <c r="AB138" s="155"/>
      <c r="AC138" s="155"/>
      <c r="AD138" s="154"/>
    </row>
    <row r="139" spans="1:30" x14ac:dyDescent="0.2">
      <c r="A139" s="660" t="s">
        <v>700</v>
      </c>
      <c r="B139" s="660"/>
      <c r="C139" s="660"/>
      <c r="D139" s="660"/>
      <c r="E139" s="660"/>
      <c r="F139" s="660"/>
      <c r="G139" s="660"/>
      <c r="H139" s="660"/>
      <c r="I139" s="660"/>
      <c r="J139" s="660"/>
      <c r="K139" s="660"/>
      <c r="L139" s="660"/>
      <c r="M139" s="660"/>
      <c r="N139" s="660"/>
      <c r="O139" s="660"/>
      <c r="P139" s="660"/>
      <c r="Q139" s="660"/>
      <c r="R139" s="660"/>
      <c r="S139" s="660"/>
      <c r="T139" s="660"/>
      <c r="U139" s="660"/>
      <c r="V139" s="660"/>
      <c r="W139" s="183">
        <f>AVERAGE(W134)</f>
        <v>0</v>
      </c>
      <c r="X139" s="183">
        <f>AVERAGE(X134)</f>
        <v>0</v>
      </c>
      <c r="Y139" s="184"/>
      <c r="Z139" s="184"/>
      <c r="AA139" s="185"/>
      <c r="AB139" s="183"/>
      <c r="AC139" s="183"/>
      <c r="AD139" s="186"/>
    </row>
    <row r="140" spans="1:30" x14ac:dyDescent="0.2">
      <c r="A140" s="661" t="s">
        <v>685</v>
      </c>
      <c r="B140" s="662"/>
      <c r="C140" s="662"/>
      <c r="D140" s="662"/>
      <c r="E140" s="662"/>
      <c r="F140" s="662"/>
      <c r="G140" s="662"/>
      <c r="H140" s="662"/>
      <c r="I140" s="662"/>
      <c r="J140" s="662"/>
      <c r="K140" s="662"/>
      <c r="L140" s="662"/>
      <c r="M140" s="662"/>
      <c r="N140" s="662"/>
      <c r="O140" s="662"/>
      <c r="P140" s="662"/>
      <c r="Q140" s="662"/>
      <c r="R140" s="662"/>
      <c r="S140" s="662"/>
      <c r="T140" s="662"/>
      <c r="U140" s="662"/>
      <c r="V140" s="663"/>
      <c r="W140" s="183" t="str">
        <f t="shared" ref="W140:X140" si="73">IF(W139&lt;=50,"(SR)",IF(W139&lt;=65,"(R)",IF(W139&lt;=75,"(S)",IF(W139&lt;=90,"(T)","(ST)"))))</f>
        <v>(SR)</v>
      </c>
      <c r="X140" s="183" t="str">
        <f t="shared" si="73"/>
        <v>(SR)</v>
      </c>
      <c r="Y140" s="184"/>
      <c r="Z140" s="184"/>
      <c r="AA140" s="187"/>
      <c r="AB140" s="187"/>
      <c r="AC140" s="187"/>
      <c r="AD140" s="186"/>
    </row>
    <row r="141" spans="1:30" ht="22.5" x14ac:dyDescent="0.2">
      <c r="A141" s="628" t="s">
        <v>223</v>
      </c>
      <c r="B141" s="628" t="s">
        <v>226</v>
      </c>
      <c r="C141" s="664" t="s">
        <v>225</v>
      </c>
      <c r="D141" s="15" t="s">
        <v>513</v>
      </c>
      <c r="E141" s="46" t="s">
        <v>10</v>
      </c>
      <c r="F141" s="47">
        <v>100</v>
      </c>
      <c r="G141" s="119">
        <f>SUM(G143)</f>
        <v>88665868</v>
      </c>
      <c r="H141" s="46" t="s">
        <v>10</v>
      </c>
      <c r="I141" s="47">
        <v>100</v>
      </c>
      <c r="J141" s="119">
        <f>SUM(J148)</f>
        <v>57556000</v>
      </c>
      <c r="K141" s="136">
        <v>100</v>
      </c>
      <c r="L141" s="196">
        <f>SUM(L143)</f>
        <v>0</v>
      </c>
      <c r="M141" s="16">
        <v>0</v>
      </c>
      <c r="N141" s="126">
        <f>SUM(N143)</f>
        <v>0</v>
      </c>
      <c r="O141" s="16">
        <v>0</v>
      </c>
      <c r="P141" s="126">
        <f>SUM(P143)</f>
        <v>0</v>
      </c>
      <c r="Q141" s="136">
        <v>0</v>
      </c>
      <c r="R141" s="126">
        <f>SUM(R143)</f>
        <v>0</v>
      </c>
      <c r="S141" s="136"/>
      <c r="T141" s="201"/>
      <c r="U141" s="136">
        <v>0</v>
      </c>
      <c r="V141" s="127">
        <f t="shared" si="50"/>
        <v>0</v>
      </c>
      <c r="W141" s="159">
        <f>U141/K141*100</f>
        <v>0</v>
      </c>
      <c r="X141" s="202">
        <v>0</v>
      </c>
      <c r="Y141" s="174">
        <f t="shared" si="71"/>
        <v>100</v>
      </c>
      <c r="Z141" s="126">
        <f>SUM(Z143)</f>
        <v>0</v>
      </c>
      <c r="AA141" s="159">
        <f t="shared" ref="AA141:AB152" si="74">Y141/F141*100</f>
        <v>100</v>
      </c>
      <c r="AB141" s="129">
        <f t="shared" si="74"/>
        <v>0</v>
      </c>
      <c r="AC141" s="145" t="s">
        <v>697</v>
      </c>
      <c r="AD141" s="118" t="s">
        <v>718</v>
      </c>
    </row>
    <row r="142" spans="1:30" ht="22.5" x14ac:dyDescent="0.2">
      <c r="A142" s="630"/>
      <c r="B142" s="630"/>
      <c r="C142" s="665"/>
      <c r="D142" s="15" t="s">
        <v>514</v>
      </c>
      <c r="E142" s="21" t="s">
        <v>515</v>
      </c>
      <c r="F142" s="16" t="s">
        <v>645</v>
      </c>
      <c r="G142" s="119">
        <f>SUM(G148)</f>
        <v>469398802</v>
      </c>
      <c r="H142" s="21" t="s">
        <v>515</v>
      </c>
      <c r="I142" s="16">
        <v>0</v>
      </c>
      <c r="J142" s="56">
        <v>0</v>
      </c>
      <c r="K142" s="136" t="s">
        <v>516</v>
      </c>
      <c r="L142" s="119">
        <f>SUM(L148)</f>
        <v>29396750</v>
      </c>
      <c r="M142" s="136">
        <v>0</v>
      </c>
      <c r="N142" s="124">
        <f>SUM(N148)</f>
        <v>6315000</v>
      </c>
      <c r="O142" s="136">
        <v>0</v>
      </c>
      <c r="P142" s="124">
        <f>SUM(P148)</f>
        <v>5530500</v>
      </c>
      <c r="Q142" s="136" t="s">
        <v>694</v>
      </c>
      <c r="R142" s="124">
        <f>SUM(R148)</f>
        <v>6255000</v>
      </c>
      <c r="S142" s="136"/>
      <c r="T142" s="124">
        <f>SUM(T148)</f>
        <v>9896250</v>
      </c>
      <c r="U142" s="136">
        <v>0</v>
      </c>
      <c r="V142" s="121">
        <f t="shared" si="50"/>
        <v>27996750</v>
      </c>
      <c r="W142" s="159">
        <v>0</v>
      </c>
      <c r="X142" s="129">
        <f>V142/G142*100</f>
        <v>5.9643846300229804</v>
      </c>
      <c r="Y142" s="174">
        <f t="shared" si="71"/>
        <v>0</v>
      </c>
      <c r="Z142" s="120">
        <f>SUM(Z148)</f>
        <v>85552750</v>
      </c>
      <c r="AA142" s="159">
        <v>0</v>
      </c>
      <c r="AB142" s="129">
        <f t="shared" si="74"/>
        <v>18.226026490796198</v>
      </c>
      <c r="AC142" s="145" t="s">
        <v>697</v>
      </c>
      <c r="AD142" s="118"/>
    </row>
    <row r="143" spans="1:30" ht="56.25" x14ac:dyDescent="0.2">
      <c r="A143" s="132" t="s">
        <v>224</v>
      </c>
      <c r="B143" s="117" t="s">
        <v>228</v>
      </c>
      <c r="C143" s="1" t="s">
        <v>227</v>
      </c>
      <c r="D143" s="59" t="s">
        <v>222</v>
      </c>
      <c r="E143" s="47" t="s">
        <v>497</v>
      </c>
      <c r="F143" s="47">
        <v>7</v>
      </c>
      <c r="G143" s="119">
        <f>SUM(G144:G145)</f>
        <v>88665868</v>
      </c>
      <c r="H143" s="47" t="s">
        <v>497</v>
      </c>
      <c r="I143" s="47">
        <v>0</v>
      </c>
      <c r="J143" s="61">
        <v>0</v>
      </c>
      <c r="K143" s="136">
        <v>0</v>
      </c>
      <c r="L143" s="196">
        <v>0</v>
      </c>
      <c r="M143" s="47">
        <v>0</v>
      </c>
      <c r="N143" s="126">
        <f>SUM(N144:N145)</f>
        <v>0</v>
      </c>
      <c r="O143" s="47">
        <v>0</v>
      </c>
      <c r="P143" s="126">
        <f>SUM(P144:P145)</f>
        <v>0</v>
      </c>
      <c r="Q143" s="147"/>
      <c r="R143" s="147"/>
      <c r="S143" s="147"/>
      <c r="T143" s="147"/>
      <c r="U143" s="147">
        <v>0</v>
      </c>
      <c r="V143" s="150">
        <f t="shared" si="50"/>
        <v>0</v>
      </c>
      <c r="W143" s="147">
        <v>0</v>
      </c>
      <c r="X143" s="147">
        <v>0</v>
      </c>
      <c r="Y143" s="174">
        <f t="shared" si="71"/>
        <v>0</v>
      </c>
      <c r="Z143" s="126">
        <f>SUM(Z144:Z145)</f>
        <v>0</v>
      </c>
      <c r="AA143" s="159">
        <f t="shared" ref="AA143:AA144" si="75">Y143/F143*100</f>
        <v>0</v>
      </c>
      <c r="AB143" s="129">
        <f t="shared" si="74"/>
        <v>0</v>
      </c>
      <c r="AC143" s="145" t="s">
        <v>697</v>
      </c>
      <c r="AD143" s="147"/>
    </row>
    <row r="144" spans="1:30" ht="90" x14ac:dyDescent="0.2">
      <c r="A144" s="137" t="s">
        <v>233</v>
      </c>
      <c r="B144" s="138" t="s">
        <v>230</v>
      </c>
      <c r="C144" s="6" t="s">
        <v>229</v>
      </c>
      <c r="D144" s="20" t="s">
        <v>517</v>
      </c>
      <c r="E144" s="3" t="s">
        <v>493</v>
      </c>
      <c r="F144" s="3">
        <v>21</v>
      </c>
      <c r="G144" s="4">
        <v>44332933</v>
      </c>
      <c r="H144" s="3" t="s">
        <v>493</v>
      </c>
      <c r="I144" s="3">
        <v>0</v>
      </c>
      <c r="J144" s="44">
        <v>0</v>
      </c>
      <c r="K144" s="147">
        <v>0</v>
      </c>
      <c r="L144" s="60">
        <v>0</v>
      </c>
      <c r="M144" s="200">
        <v>0</v>
      </c>
      <c r="N144" s="149">
        <v>0</v>
      </c>
      <c r="O144" s="200">
        <v>0</v>
      </c>
      <c r="P144" s="149">
        <v>0</v>
      </c>
      <c r="Q144" s="147"/>
      <c r="R144" s="147"/>
      <c r="S144" s="147"/>
      <c r="T144" s="147"/>
      <c r="U144" s="147">
        <v>0</v>
      </c>
      <c r="V144" s="150">
        <f t="shared" si="50"/>
        <v>0</v>
      </c>
      <c r="W144" s="147">
        <v>0</v>
      </c>
      <c r="X144" s="147">
        <v>0</v>
      </c>
      <c r="Y144" s="147">
        <f t="shared" si="71"/>
        <v>0</v>
      </c>
      <c r="Z144" s="60">
        <f t="shared" si="71"/>
        <v>0</v>
      </c>
      <c r="AA144" s="144">
        <f t="shared" si="75"/>
        <v>0</v>
      </c>
      <c r="AB144" s="145">
        <f t="shared" si="74"/>
        <v>0</v>
      </c>
      <c r="AC144" s="145" t="s">
        <v>697</v>
      </c>
      <c r="AD144" s="118" t="s">
        <v>718</v>
      </c>
    </row>
    <row r="145" spans="1:30" ht="45" x14ac:dyDescent="0.2">
      <c r="A145" s="137" t="s">
        <v>234</v>
      </c>
      <c r="B145" s="138" t="s">
        <v>232</v>
      </c>
      <c r="C145" s="6" t="s">
        <v>231</v>
      </c>
      <c r="D145" s="20" t="s">
        <v>518</v>
      </c>
      <c r="E145" s="3" t="s">
        <v>18</v>
      </c>
      <c r="F145" s="3">
        <v>5</v>
      </c>
      <c r="G145" s="4">
        <v>44332935</v>
      </c>
      <c r="H145" s="3" t="s">
        <v>18</v>
      </c>
      <c r="I145" s="3">
        <v>0</v>
      </c>
      <c r="J145" s="44">
        <v>0</v>
      </c>
      <c r="K145" s="147">
        <v>0</v>
      </c>
      <c r="L145" s="60">
        <v>0</v>
      </c>
      <c r="M145" s="200">
        <v>0</v>
      </c>
      <c r="N145" s="149">
        <v>0</v>
      </c>
      <c r="O145" s="200">
        <v>0</v>
      </c>
      <c r="P145" s="149">
        <v>0</v>
      </c>
      <c r="Q145" s="147"/>
      <c r="R145" s="147"/>
      <c r="S145" s="147"/>
      <c r="T145" s="147"/>
      <c r="U145" s="147">
        <v>0</v>
      </c>
      <c r="V145" s="150">
        <f t="shared" si="50"/>
        <v>0</v>
      </c>
      <c r="W145" s="147">
        <v>0</v>
      </c>
      <c r="X145" s="147">
        <v>0</v>
      </c>
      <c r="Y145" s="147">
        <f t="shared" si="71"/>
        <v>0</v>
      </c>
      <c r="Z145" s="60">
        <f t="shared" si="71"/>
        <v>0</v>
      </c>
      <c r="AA145" s="144">
        <f>Y145/F145*100</f>
        <v>0</v>
      </c>
      <c r="AB145" s="145">
        <f t="shared" si="74"/>
        <v>0</v>
      </c>
      <c r="AC145" s="145" t="s">
        <v>697</v>
      </c>
      <c r="AD145" s="118" t="s">
        <v>718</v>
      </c>
    </row>
    <row r="146" spans="1:30" x14ac:dyDescent="0.2">
      <c r="A146" s="646" t="s">
        <v>699</v>
      </c>
      <c r="B146" s="646"/>
      <c r="C146" s="646"/>
      <c r="D146" s="646"/>
      <c r="E146" s="646"/>
      <c r="F146" s="646"/>
      <c r="G146" s="646"/>
      <c r="H146" s="646"/>
      <c r="I146" s="646"/>
      <c r="J146" s="646"/>
      <c r="K146" s="646"/>
      <c r="L146" s="646"/>
      <c r="M146" s="646"/>
      <c r="N146" s="646"/>
      <c r="O146" s="646"/>
      <c r="P146" s="646"/>
      <c r="Q146" s="646"/>
      <c r="R146" s="646"/>
      <c r="S146" s="646"/>
      <c r="T146" s="646"/>
      <c r="U146" s="646"/>
      <c r="V146" s="646"/>
      <c r="W146" s="151">
        <f>AVERAGE(W144:W145)</f>
        <v>0</v>
      </c>
      <c r="X146" s="151">
        <f>AVERAGE(X144:X145)</f>
        <v>0</v>
      </c>
      <c r="Y146" s="152"/>
      <c r="Z146" s="152"/>
      <c r="AA146" s="153"/>
      <c r="AB146" s="151"/>
      <c r="AC146" s="151"/>
      <c r="AD146" s="154"/>
    </row>
    <row r="147" spans="1:30" x14ac:dyDescent="0.2">
      <c r="A147" s="647" t="s">
        <v>685</v>
      </c>
      <c r="B147" s="648"/>
      <c r="C147" s="648"/>
      <c r="D147" s="648"/>
      <c r="E147" s="648"/>
      <c r="F147" s="648"/>
      <c r="G147" s="648"/>
      <c r="H147" s="648"/>
      <c r="I147" s="648"/>
      <c r="J147" s="648"/>
      <c r="K147" s="648"/>
      <c r="L147" s="648"/>
      <c r="M147" s="648"/>
      <c r="N147" s="648"/>
      <c r="O147" s="648"/>
      <c r="P147" s="648"/>
      <c r="Q147" s="648"/>
      <c r="R147" s="648"/>
      <c r="S147" s="648"/>
      <c r="T147" s="648"/>
      <c r="U147" s="648"/>
      <c r="V147" s="649"/>
      <c r="W147" s="151" t="str">
        <f t="shared" ref="W147:X147" si="76">IF(W146&lt;=50,"(SR)",IF(W146&lt;=65,"(R)",IF(W146&lt;=75,"(S)",IF(W146&lt;=90,"(T)","(ST)"))))</f>
        <v>(SR)</v>
      </c>
      <c r="X147" s="151" t="str">
        <f t="shared" si="76"/>
        <v>(SR)</v>
      </c>
      <c r="Y147" s="152"/>
      <c r="Z147" s="152"/>
      <c r="AA147" s="155"/>
      <c r="AB147" s="155"/>
      <c r="AC147" s="155"/>
      <c r="AD147" s="154"/>
    </row>
    <row r="148" spans="1:30" ht="67.5" x14ac:dyDescent="0.2">
      <c r="A148" s="132" t="s">
        <v>235</v>
      </c>
      <c r="B148" s="117" t="s">
        <v>242</v>
      </c>
      <c r="C148" s="1" t="s">
        <v>241</v>
      </c>
      <c r="D148" s="15" t="s">
        <v>236</v>
      </c>
      <c r="E148" s="16" t="s">
        <v>497</v>
      </c>
      <c r="F148" s="16">
        <v>9</v>
      </c>
      <c r="G148" s="17">
        <v>469398802</v>
      </c>
      <c r="H148" s="16" t="s">
        <v>497</v>
      </c>
      <c r="I148" s="16">
        <v>2</v>
      </c>
      <c r="J148" s="119">
        <f>SUM(J149:J152)</f>
        <v>57556000</v>
      </c>
      <c r="K148" s="136">
        <v>1</v>
      </c>
      <c r="L148" s="119">
        <f>SUM(L149:L152)</f>
        <v>29396750</v>
      </c>
      <c r="M148" s="136">
        <v>0</v>
      </c>
      <c r="N148" s="124">
        <f>SUM(N149:N152)</f>
        <v>6315000</v>
      </c>
      <c r="O148" s="136">
        <v>0</v>
      </c>
      <c r="P148" s="124">
        <f>SUM(P149:P152)</f>
        <v>5530500</v>
      </c>
      <c r="Q148" s="172">
        <v>1</v>
      </c>
      <c r="R148" s="124">
        <f>SUM(R149:R152)</f>
        <v>6255000</v>
      </c>
      <c r="S148" s="172"/>
      <c r="T148" s="124">
        <f>SUM(T149:T152)</f>
        <v>9896250</v>
      </c>
      <c r="U148" s="29">
        <f t="shared" ref="U148" si="77">M148+O148+Q148+S148</f>
        <v>1</v>
      </c>
      <c r="V148" s="121">
        <f t="shared" si="50"/>
        <v>27996750</v>
      </c>
      <c r="W148" s="159">
        <f>U148/K148*100</f>
        <v>100</v>
      </c>
      <c r="X148" s="129">
        <f t="shared" ref="X148" si="78">V148/L148*100</f>
        <v>95.237568778861615</v>
      </c>
      <c r="Y148" s="174">
        <f t="shared" ref="Y148:Z152" si="79">I148+U148</f>
        <v>3</v>
      </c>
      <c r="Z148" s="120">
        <f>SUM(Z149:Z152)</f>
        <v>85552750</v>
      </c>
      <c r="AA148" s="129">
        <f>Y148/F148*100</f>
        <v>33.333333333333329</v>
      </c>
      <c r="AB148" s="129">
        <f t="shared" si="74"/>
        <v>18.226026490796198</v>
      </c>
      <c r="AC148" s="145" t="s">
        <v>697</v>
      </c>
      <c r="AD148" s="118"/>
    </row>
    <row r="149" spans="1:30" ht="45" x14ac:dyDescent="0.2">
      <c r="A149" s="137" t="s">
        <v>237</v>
      </c>
      <c r="B149" s="138" t="s">
        <v>244</v>
      </c>
      <c r="C149" s="6" t="s">
        <v>243</v>
      </c>
      <c r="D149" s="20" t="s">
        <v>519</v>
      </c>
      <c r="E149" s="3" t="s">
        <v>253</v>
      </c>
      <c r="F149" s="3">
        <v>41</v>
      </c>
      <c r="G149" s="4">
        <v>44332934</v>
      </c>
      <c r="H149" s="3" t="s">
        <v>253</v>
      </c>
      <c r="I149" s="3">
        <v>0</v>
      </c>
      <c r="J149" s="44">
        <v>0</v>
      </c>
      <c r="K149" s="147">
        <v>0</v>
      </c>
      <c r="L149" s="60">
        <v>0</v>
      </c>
      <c r="M149" s="200">
        <v>0</v>
      </c>
      <c r="N149" s="149">
        <v>0</v>
      </c>
      <c r="O149" s="200">
        <v>0</v>
      </c>
      <c r="P149" s="149">
        <v>0</v>
      </c>
      <c r="Q149" s="200">
        <v>0</v>
      </c>
      <c r="R149" s="149">
        <v>0</v>
      </c>
      <c r="S149" s="147"/>
      <c r="T149" s="147"/>
      <c r="U149" s="147">
        <v>0</v>
      </c>
      <c r="V149" s="150">
        <f t="shared" si="50"/>
        <v>0</v>
      </c>
      <c r="W149" s="147">
        <v>0</v>
      </c>
      <c r="X149" s="147">
        <v>0</v>
      </c>
      <c r="Y149" s="147">
        <f t="shared" si="79"/>
        <v>0</v>
      </c>
      <c r="Z149" s="60">
        <f t="shared" si="79"/>
        <v>0</v>
      </c>
      <c r="AA149" s="144">
        <f>Y149/F149*100</f>
        <v>0</v>
      </c>
      <c r="AB149" s="145">
        <f t="shared" si="74"/>
        <v>0</v>
      </c>
      <c r="AC149" s="145" t="s">
        <v>697</v>
      </c>
      <c r="AD149" s="118" t="s">
        <v>718</v>
      </c>
    </row>
    <row r="150" spans="1:30" ht="45" x14ac:dyDescent="0.2">
      <c r="A150" s="137" t="s">
        <v>238</v>
      </c>
      <c r="B150" s="138" t="s">
        <v>246</v>
      </c>
      <c r="C150" s="6" t="s">
        <v>245</v>
      </c>
      <c r="D150" s="20" t="s">
        <v>520</v>
      </c>
      <c r="E150" s="3" t="s">
        <v>18</v>
      </c>
      <c r="F150" s="3">
        <v>35</v>
      </c>
      <c r="G150" s="4">
        <v>144332934</v>
      </c>
      <c r="H150" s="3" t="s">
        <v>18</v>
      </c>
      <c r="I150" s="3">
        <v>0</v>
      </c>
      <c r="J150" s="44">
        <v>0</v>
      </c>
      <c r="K150" s="147">
        <v>0</v>
      </c>
      <c r="L150" s="60">
        <v>0</v>
      </c>
      <c r="M150" s="200">
        <v>0</v>
      </c>
      <c r="N150" s="149">
        <v>0</v>
      </c>
      <c r="O150" s="200">
        <v>0</v>
      </c>
      <c r="P150" s="149">
        <v>0</v>
      </c>
      <c r="Q150" s="200">
        <v>0</v>
      </c>
      <c r="R150" s="149">
        <v>0</v>
      </c>
      <c r="S150" s="147"/>
      <c r="T150" s="147"/>
      <c r="U150" s="147">
        <v>0</v>
      </c>
      <c r="V150" s="150">
        <f t="shared" si="50"/>
        <v>0</v>
      </c>
      <c r="W150" s="147">
        <v>0</v>
      </c>
      <c r="X150" s="147">
        <v>0</v>
      </c>
      <c r="Y150" s="147">
        <f t="shared" si="79"/>
        <v>0</v>
      </c>
      <c r="Z150" s="60">
        <f t="shared" si="79"/>
        <v>0</v>
      </c>
      <c r="AA150" s="144">
        <f t="shared" ref="AA150:AB158" si="80">Y150/F150*100</f>
        <v>0</v>
      </c>
      <c r="AB150" s="145">
        <f t="shared" si="74"/>
        <v>0</v>
      </c>
      <c r="AC150" s="145" t="s">
        <v>697</v>
      </c>
      <c r="AD150" s="118" t="s">
        <v>718</v>
      </c>
    </row>
    <row r="151" spans="1:30" ht="67.5" x14ac:dyDescent="0.2">
      <c r="A151" s="137" t="s">
        <v>239</v>
      </c>
      <c r="B151" s="138" t="s">
        <v>248</v>
      </c>
      <c r="C151" s="6" t="s">
        <v>247</v>
      </c>
      <c r="D151" s="20" t="s">
        <v>521</v>
      </c>
      <c r="E151" s="62" t="s">
        <v>18</v>
      </c>
      <c r="F151" s="7">
        <v>2</v>
      </c>
      <c r="G151" s="8">
        <v>44332934</v>
      </c>
      <c r="H151" s="62" t="s">
        <v>18</v>
      </c>
      <c r="I151" s="7">
        <v>0</v>
      </c>
      <c r="J151" s="13">
        <v>0</v>
      </c>
      <c r="K151" s="147">
        <v>0</v>
      </c>
      <c r="L151" s="60">
        <v>0</v>
      </c>
      <c r="M151" s="200">
        <v>0</v>
      </c>
      <c r="N151" s="149">
        <v>0</v>
      </c>
      <c r="O151" s="200">
        <v>0</v>
      </c>
      <c r="P151" s="149">
        <v>0</v>
      </c>
      <c r="Q151" s="200">
        <v>0</v>
      </c>
      <c r="R151" s="149">
        <v>0</v>
      </c>
      <c r="S151" s="147"/>
      <c r="T151" s="147"/>
      <c r="U151" s="147">
        <v>0</v>
      </c>
      <c r="V151" s="150">
        <f t="shared" si="50"/>
        <v>0</v>
      </c>
      <c r="W151" s="147">
        <v>0</v>
      </c>
      <c r="X151" s="147">
        <v>0</v>
      </c>
      <c r="Y151" s="147">
        <f t="shared" si="79"/>
        <v>0</v>
      </c>
      <c r="Z151" s="60">
        <f t="shared" si="79"/>
        <v>0</v>
      </c>
      <c r="AA151" s="144">
        <f t="shared" si="80"/>
        <v>0</v>
      </c>
      <c r="AB151" s="145">
        <f t="shared" si="74"/>
        <v>0</v>
      </c>
      <c r="AC151" s="145" t="s">
        <v>697</v>
      </c>
      <c r="AD151" s="118" t="s">
        <v>718</v>
      </c>
    </row>
    <row r="152" spans="1:30" ht="56.25" x14ac:dyDescent="0.2">
      <c r="A152" s="137" t="s">
        <v>240</v>
      </c>
      <c r="B152" s="138" t="s">
        <v>250</v>
      </c>
      <c r="C152" s="6" t="s">
        <v>249</v>
      </c>
      <c r="D152" s="255" t="s">
        <v>522</v>
      </c>
      <c r="E152" s="62" t="s">
        <v>18</v>
      </c>
      <c r="F152" s="7">
        <v>7</v>
      </c>
      <c r="G152" s="8">
        <v>236400000</v>
      </c>
      <c r="H152" s="62" t="s">
        <v>18</v>
      </c>
      <c r="I152" s="7">
        <v>1</v>
      </c>
      <c r="J152" s="19">
        <v>57556000</v>
      </c>
      <c r="K152" s="139">
        <v>1</v>
      </c>
      <c r="L152" s="12">
        <v>29396750</v>
      </c>
      <c r="M152" s="139">
        <v>0</v>
      </c>
      <c r="N152" s="140">
        <v>6315000</v>
      </c>
      <c r="O152" s="139">
        <v>0</v>
      </c>
      <c r="P152" s="160">
        <v>5530500</v>
      </c>
      <c r="Q152" s="125">
        <v>1</v>
      </c>
      <c r="R152" s="161">
        <v>6255000</v>
      </c>
      <c r="S152" s="125"/>
      <c r="T152" s="140">
        <v>9896250</v>
      </c>
      <c r="U152" s="31">
        <f>M152+O152+Q152+S152</f>
        <v>1</v>
      </c>
      <c r="V152" s="143">
        <f t="shared" si="50"/>
        <v>27996750</v>
      </c>
      <c r="W152" s="144">
        <f>U152/K152*100</f>
        <v>100</v>
      </c>
      <c r="X152" s="145">
        <f t="shared" ref="X152" si="81">V152/L152*100</f>
        <v>95.237568778861615</v>
      </c>
      <c r="Y152" s="147">
        <f t="shared" si="79"/>
        <v>2</v>
      </c>
      <c r="Z152" s="12">
        <f t="shared" si="79"/>
        <v>85552750</v>
      </c>
      <c r="AA152" s="145">
        <f t="shared" si="80"/>
        <v>28.571428571428569</v>
      </c>
      <c r="AB152" s="145">
        <f t="shared" si="74"/>
        <v>36.189826565143825</v>
      </c>
      <c r="AC152" s="145" t="s">
        <v>697</v>
      </c>
      <c r="AD152" s="118"/>
    </row>
    <row r="153" spans="1:30" x14ac:dyDescent="0.2">
      <c r="A153" s="646" t="s">
        <v>699</v>
      </c>
      <c r="B153" s="646"/>
      <c r="C153" s="646"/>
      <c r="D153" s="646"/>
      <c r="E153" s="646"/>
      <c r="F153" s="646"/>
      <c r="G153" s="646"/>
      <c r="H153" s="646"/>
      <c r="I153" s="646"/>
      <c r="J153" s="646"/>
      <c r="K153" s="646"/>
      <c r="L153" s="646"/>
      <c r="M153" s="646"/>
      <c r="N153" s="646"/>
      <c r="O153" s="646"/>
      <c r="P153" s="646"/>
      <c r="Q153" s="646"/>
      <c r="R153" s="646"/>
      <c r="S153" s="646"/>
      <c r="T153" s="646"/>
      <c r="U153" s="646"/>
      <c r="V153" s="646"/>
      <c r="W153" s="151">
        <f>AVERAGE(W149:W152)</f>
        <v>25</v>
      </c>
      <c r="X153" s="151">
        <f>AVERAGE(X149:X152)</f>
        <v>23.809392194715404</v>
      </c>
      <c r="Y153" s="152"/>
      <c r="Z153" s="152"/>
      <c r="AA153" s="153"/>
      <c r="AB153" s="151"/>
      <c r="AC153" s="151"/>
      <c r="AD153" s="154"/>
    </row>
    <row r="154" spans="1:30" x14ac:dyDescent="0.2">
      <c r="A154" s="647" t="s">
        <v>685</v>
      </c>
      <c r="B154" s="648"/>
      <c r="C154" s="648"/>
      <c r="D154" s="648"/>
      <c r="E154" s="648"/>
      <c r="F154" s="648"/>
      <c r="G154" s="648"/>
      <c r="H154" s="648"/>
      <c r="I154" s="648"/>
      <c r="J154" s="648"/>
      <c r="K154" s="648"/>
      <c r="L154" s="648"/>
      <c r="M154" s="648"/>
      <c r="N154" s="648"/>
      <c r="O154" s="648"/>
      <c r="P154" s="648"/>
      <c r="Q154" s="648"/>
      <c r="R154" s="648"/>
      <c r="S154" s="648"/>
      <c r="T154" s="648"/>
      <c r="U154" s="648"/>
      <c r="V154" s="649"/>
      <c r="W154" s="151" t="str">
        <f t="shared" ref="W154:X154" si="82">IF(W153&lt;=50,"(SR)",IF(W153&lt;=65,"(R)",IF(W153&lt;=75,"(S)",IF(W153&lt;=90,"(T)","(ST)"))))</f>
        <v>(SR)</v>
      </c>
      <c r="X154" s="151" t="str">
        <f t="shared" si="82"/>
        <v>(SR)</v>
      </c>
      <c r="Y154" s="152"/>
      <c r="Z154" s="152"/>
      <c r="AA154" s="155"/>
      <c r="AB154" s="155"/>
      <c r="AC154" s="155"/>
      <c r="AD154" s="154"/>
    </row>
    <row r="155" spans="1:30" x14ac:dyDescent="0.2">
      <c r="A155" s="660" t="s">
        <v>700</v>
      </c>
      <c r="B155" s="660"/>
      <c r="C155" s="660"/>
      <c r="D155" s="660"/>
      <c r="E155" s="660"/>
      <c r="F155" s="660"/>
      <c r="G155" s="660"/>
      <c r="H155" s="660"/>
      <c r="I155" s="660"/>
      <c r="J155" s="660"/>
      <c r="K155" s="660"/>
      <c r="L155" s="660"/>
      <c r="M155" s="660"/>
      <c r="N155" s="660"/>
      <c r="O155" s="660"/>
      <c r="P155" s="660"/>
      <c r="Q155" s="660"/>
      <c r="R155" s="660"/>
      <c r="S155" s="660"/>
      <c r="T155" s="660"/>
      <c r="U155" s="660"/>
      <c r="V155" s="660"/>
      <c r="W155" s="183">
        <f>AVERAGE(W148,W143)</f>
        <v>50</v>
      </c>
      <c r="X155" s="183">
        <f>AVERAGE(X148,X143)</f>
        <v>47.618784389430807</v>
      </c>
      <c r="Y155" s="184"/>
      <c r="Z155" s="184"/>
      <c r="AA155" s="185"/>
      <c r="AB155" s="183"/>
      <c r="AC155" s="183"/>
      <c r="AD155" s="186"/>
    </row>
    <row r="156" spans="1:30" x14ac:dyDescent="0.2">
      <c r="A156" s="661" t="s">
        <v>685</v>
      </c>
      <c r="B156" s="662"/>
      <c r="C156" s="662"/>
      <c r="D156" s="662"/>
      <c r="E156" s="662"/>
      <c r="F156" s="662"/>
      <c r="G156" s="662"/>
      <c r="H156" s="662"/>
      <c r="I156" s="662"/>
      <c r="J156" s="662"/>
      <c r="K156" s="662"/>
      <c r="L156" s="662"/>
      <c r="M156" s="662"/>
      <c r="N156" s="662"/>
      <c r="O156" s="662"/>
      <c r="P156" s="662"/>
      <c r="Q156" s="662"/>
      <c r="R156" s="662"/>
      <c r="S156" s="662"/>
      <c r="T156" s="662"/>
      <c r="U156" s="662"/>
      <c r="V156" s="663"/>
      <c r="W156" s="183" t="str">
        <f t="shared" ref="W156:X156" si="83">IF(W155&lt;=50,"(SR)",IF(W155&lt;=65,"(R)",IF(W155&lt;=75,"(S)",IF(W155&lt;=90,"(T)","(ST)"))))</f>
        <v>(SR)</v>
      </c>
      <c r="X156" s="183" t="str">
        <f t="shared" si="83"/>
        <v>(SR)</v>
      </c>
      <c r="Y156" s="184"/>
      <c r="Z156" s="184"/>
      <c r="AA156" s="187"/>
      <c r="AB156" s="187"/>
      <c r="AC156" s="187"/>
      <c r="AD156" s="186"/>
    </row>
    <row r="157" spans="1:30" ht="22.5" x14ac:dyDescent="0.2">
      <c r="A157" s="132" t="s">
        <v>541</v>
      </c>
      <c r="B157" s="117" t="s">
        <v>543</v>
      </c>
      <c r="C157" s="63" t="s">
        <v>523</v>
      </c>
      <c r="D157" s="258" t="s">
        <v>524</v>
      </c>
      <c r="E157" s="64" t="s">
        <v>10</v>
      </c>
      <c r="F157" s="65">
        <v>10</v>
      </c>
      <c r="G157" s="66">
        <f>SUM(G158+G163+G167)</f>
        <v>376664670</v>
      </c>
      <c r="H157" s="64" t="s">
        <v>10</v>
      </c>
      <c r="I157" s="16">
        <v>0</v>
      </c>
      <c r="J157" s="56">
        <v>0</v>
      </c>
      <c r="K157" s="136">
        <v>18</v>
      </c>
      <c r="L157" s="67">
        <f>SUM(L158+L163+L167)</f>
        <v>0</v>
      </c>
      <c r="M157" s="16">
        <v>0</v>
      </c>
      <c r="N157" s="68">
        <f>SUM(N158+N163+N167)</f>
        <v>0</v>
      </c>
      <c r="O157" s="16">
        <v>0</v>
      </c>
      <c r="P157" s="68">
        <f>SUM(P158+P163+P167)</f>
        <v>0</v>
      </c>
      <c r="Q157" s="16">
        <v>0</v>
      </c>
      <c r="R157" s="68">
        <f>SUM(R158+R163+R167)</f>
        <v>0</v>
      </c>
      <c r="S157" s="172"/>
      <c r="T157" s="120"/>
      <c r="U157" s="174">
        <v>0</v>
      </c>
      <c r="V157" s="127">
        <f t="shared" ref="V157:V247" si="84">N157+P157+R157+T157</f>
        <v>0</v>
      </c>
      <c r="W157" s="159">
        <f>U157/K157*100</f>
        <v>0</v>
      </c>
      <c r="X157" s="159">
        <v>0</v>
      </c>
      <c r="Y157" s="174">
        <f t="shared" ref="Y157:Y158" si="85">I157+U157</f>
        <v>0</v>
      </c>
      <c r="Z157" s="68">
        <f>SUM(Z158+Z163+Z167)</f>
        <v>0</v>
      </c>
      <c r="AA157" s="159">
        <f t="shared" si="80"/>
        <v>0</v>
      </c>
      <c r="AB157" s="129">
        <f t="shared" si="80"/>
        <v>0</v>
      </c>
      <c r="AC157" s="145" t="s">
        <v>697</v>
      </c>
      <c r="AD157" s="165"/>
    </row>
    <row r="158" spans="1:30" ht="45" x14ac:dyDescent="0.2">
      <c r="A158" s="132" t="s">
        <v>542</v>
      </c>
      <c r="B158" s="117" t="s">
        <v>544</v>
      </c>
      <c r="C158" s="63" t="s">
        <v>525</v>
      </c>
      <c r="D158" s="258" t="s">
        <v>526</v>
      </c>
      <c r="E158" s="69" t="s">
        <v>497</v>
      </c>
      <c r="F158" s="65">
        <v>11</v>
      </c>
      <c r="G158" s="66">
        <f>SUM(G159:G160)</f>
        <v>210665868</v>
      </c>
      <c r="H158" s="69" t="s">
        <v>497</v>
      </c>
      <c r="I158" s="16">
        <v>0</v>
      </c>
      <c r="J158" s="56">
        <v>0</v>
      </c>
      <c r="K158" s="136">
        <v>0</v>
      </c>
      <c r="L158" s="67">
        <f>SUM(L159:L160)</f>
        <v>0</v>
      </c>
      <c r="M158" s="16">
        <v>0</v>
      </c>
      <c r="N158" s="68">
        <f>SUM(N159:N160)</f>
        <v>0</v>
      </c>
      <c r="O158" s="16">
        <v>0</v>
      </c>
      <c r="P158" s="68">
        <f>SUM(P159:P160)</f>
        <v>0</v>
      </c>
      <c r="Q158" s="16">
        <v>0</v>
      </c>
      <c r="R158" s="68">
        <f>SUM(R159:R160)</f>
        <v>0</v>
      </c>
      <c r="S158" s="172"/>
      <c r="T158" s="120"/>
      <c r="U158" s="174">
        <v>0</v>
      </c>
      <c r="V158" s="127">
        <f t="shared" si="84"/>
        <v>0</v>
      </c>
      <c r="W158" s="159">
        <v>0</v>
      </c>
      <c r="X158" s="159">
        <v>0</v>
      </c>
      <c r="Y158" s="174">
        <f t="shared" si="85"/>
        <v>0</v>
      </c>
      <c r="Z158" s="68">
        <f>SUM(Z159:Z160)</f>
        <v>0</v>
      </c>
      <c r="AA158" s="159">
        <f t="shared" si="80"/>
        <v>0</v>
      </c>
      <c r="AB158" s="129">
        <f t="shared" si="80"/>
        <v>0</v>
      </c>
      <c r="AC158" s="145" t="s">
        <v>697</v>
      </c>
      <c r="AD158" s="165"/>
    </row>
    <row r="159" spans="1:30" ht="78.75" x14ac:dyDescent="0.2">
      <c r="A159" s="137" t="s">
        <v>545</v>
      </c>
      <c r="B159" s="138" t="s">
        <v>547</v>
      </c>
      <c r="C159" s="70" t="s">
        <v>527</v>
      </c>
      <c r="D159" s="255" t="s">
        <v>528</v>
      </c>
      <c r="E159" s="62" t="s">
        <v>490</v>
      </c>
      <c r="F159" s="7">
        <v>20</v>
      </c>
      <c r="G159" s="8">
        <v>155332934</v>
      </c>
      <c r="H159" s="62" t="s">
        <v>490</v>
      </c>
      <c r="I159" s="7">
        <v>0</v>
      </c>
      <c r="J159" s="13">
        <v>0</v>
      </c>
      <c r="K159" s="139">
        <v>0</v>
      </c>
      <c r="L159" s="60">
        <v>0</v>
      </c>
      <c r="M159" s="200">
        <v>0</v>
      </c>
      <c r="N159" s="149">
        <v>0</v>
      </c>
      <c r="O159" s="200">
        <v>0</v>
      </c>
      <c r="P159" s="149">
        <v>0</v>
      </c>
      <c r="Q159" s="200">
        <v>0</v>
      </c>
      <c r="R159" s="149">
        <v>0</v>
      </c>
      <c r="S159" s="125"/>
      <c r="T159" s="140"/>
      <c r="U159" s="147">
        <v>0</v>
      </c>
      <c r="V159" s="150">
        <f t="shared" si="84"/>
        <v>0</v>
      </c>
      <c r="W159" s="144">
        <f>U159/F159*100</f>
        <v>0</v>
      </c>
      <c r="X159" s="144">
        <f>V159/G159*100</f>
        <v>0</v>
      </c>
      <c r="Y159" s="147">
        <f>I159+U159</f>
        <v>0</v>
      </c>
      <c r="Z159" s="60">
        <f>J159+V159</f>
        <v>0</v>
      </c>
      <c r="AA159" s="144">
        <f>Y159/F159*100</f>
        <v>0</v>
      </c>
      <c r="AB159" s="145">
        <f>Z159/G159*100</f>
        <v>0</v>
      </c>
      <c r="AC159" s="145" t="s">
        <v>697</v>
      </c>
      <c r="AD159" s="118" t="s">
        <v>718</v>
      </c>
    </row>
    <row r="160" spans="1:30" ht="45" x14ac:dyDescent="0.2">
      <c r="A160" s="137" t="s">
        <v>546</v>
      </c>
      <c r="B160" s="138" t="s">
        <v>548</v>
      </c>
      <c r="C160" s="70" t="s">
        <v>529</v>
      </c>
      <c r="D160" s="255" t="s">
        <v>530</v>
      </c>
      <c r="E160" s="62" t="s">
        <v>18</v>
      </c>
      <c r="F160" s="7">
        <v>20</v>
      </c>
      <c r="G160" s="8">
        <v>55332934</v>
      </c>
      <c r="H160" s="62" t="s">
        <v>18</v>
      </c>
      <c r="I160" s="7">
        <v>0</v>
      </c>
      <c r="J160" s="13">
        <v>0</v>
      </c>
      <c r="K160" s="139">
        <v>0</v>
      </c>
      <c r="L160" s="60">
        <v>0</v>
      </c>
      <c r="M160" s="200">
        <v>0</v>
      </c>
      <c r="N160" s="149">
        <v>0</v>
      </c>
      <c r="O160" s="200">
        <v>0</v>
      </c>
      <c r="P160" s="149">
        <v>0</v>
      </c>
      <c r="Q160" s="200">
        <v>0</v>
      </c>
      <c r="R160" s="149">
        <v>0</v>
      </c>
      <c r="S160" s="125"/>
      <c r="T160" s="140"/>
      <c r="U160" s="139">
        <v>0</v>
      </c>
      <c r="V160" s="150">
        <f t="shared" si="84"/>
        <v>0</v>
      </c>
      <c r="W160" s="144">
        <f>U160/F160*100</f>
        <v>0</v>
      </c>
      <c r="X160" s="144">
        <f>V160/G160*100</f>
        <v>0</v>
      </c>
      <c r="Y160" s="147">
        <f>I160+U160</f>
        <v>0</v>
      </c>
      <c r="Z160" s="60">
        <f>J160+V160</f>
        <v>0</v>
      </c>
      <c r="AA160" s="144">
        <f>Y160/F160*100</f>
        <v>0</v>
      </c>
      <c r="AB160" s="145">
        <f>Z160/G160*100</f>
        <v>0</v>
      </c>
      <c r="AC160" s="145" t="s">
        <v>697</v>
      </c>
      <c r="AD160" s="118" t="s">
        <v>718</v>
      </c>
    </row>
    <row r="161" spans="1:30" x14ac:dyDescent="0.2">
      <c r="A161" s="646" t="s">
        <v>699</v>
      </c>
      <c r="B161" s="646"/>
      <c r="C161" s="646"/>
      <c r="D161" s="646"/>
      <c r="E161" s="646"/>
      <c r="F161" s="646"/>
      <c r="G161" s="646"/>
      <c r="H161" s="646"/>
      <c r="I161" s="646"/>
      <c r="J161" s="646"/>
      <c r="K161" s="646"/>
      <c r="L161" s="646"/>
      <c r="M161" s="646"/>
      <c r="N161" s="646"/>
      <c r="O161" s="646"/>
      <c r="P161" s="646"/>
      <c r="Q161" s="646"/>
      <c r="R161" s="646"/>
      <c r="S161" s="646"/>
      <c r="T161" s="646"/>
      <c r="U161" s="646"/>
      <c r="V161" s="646"/>
      <c r="W161" s="151">
        <f>AVERAGE(W159:W160)</f>
        <v>0</v>
      </c>
      <c r="X161" s="151">
        <f>AVERAGE(X159:X160)</f>
        <v>0</v>
      </c>
      <c r="Y161" s="152"/>
      <c r="Z161" s="152"/>
      <c r="AA161" s="153"/>
      <c r="AB161" s="151"/>
      <c r="AC161" s="151"/>
      <c r="AD161" s="154"/>
    </row>
    <row r="162" spans="1:30" x14ac:dyDescent="0.2">
      <c r="A162" s="647" t="s">
        <v>685</v>
      </c>
      <c r="B162" s="648"/>
      <c r="C162" s="648"/>
      <c r="D162" s="648"/>
      <c r="E162" s="648"/>
      <c r="F162" s="648"/>
      <c r="G162" s="648"/>
      <c r="H162" s="648"/>
      <c r="I162" s="648"/>
      <c r="J162" s="648"/>
      <c r="K162" s="648"/>
      <c r="L162" s="648"/>
      <c r="M162" s="648"/>
      <c r="N162" s="648"/>
      <c r="O162" s="648"/>
      <c r="P162" s="648"/>
      <c r="Q162" s="648"/>
      <c r="R162" s="648"/>
      <c r="S162" s="648"/>
      <c r="T162" s="648"/>
      <c r="U162" s="648"/>
      <c r="V162" s="649"/>
      <c r="W162" s="151" t="str">
        <f t="shared" ref="W162:X162" si="86">IF(W161&lt;=50,"(SR)",IF(W161&lt;=65,"(R)",IF(W161&lt;=75,"(S)",IF(W161&lt;=90,"(T)","(ST)"))))</f>
        <v>(SR)</v>
      </c>
      <c r="X162" s="151" t="str">
        <f t="shared" si="86"/>
        <v>(SR)</v>
      </c>
      <c r="Y162" s="152"/>
      <c r="Z162" s="152"/>
      <c r="AA162" s="155"/>
      <c r="AB162" s="155"/>
      <c r="AC162" s="155"/>
      <c r="AD162" s="154"/>
    </row>
    <row r="163" spans="1:30" ht="67.5" x14ac:dyDescent="0.2">
      <c r="A163" s="132" t="s">
        <v>549</v>
      </c>
      <c r="B163" s="117" t="s">
        <v>550</v>
      </c>
      <c r="C163" s="63" t="s">
        <v>531</v>
      </c>
      <c r="D163" s="258" t="s">
        <v>532</v>
      </c>
      <c r="E163" s="71" t="s">
        <v>497</v>
      </c>
      <c r="F163" s="16">
        <v>10</v>
      </c>
      <c r="G163" s="66">
        <f>SUM(G164)</f>
        <v>55332934</v>
      </c>
      <c r="H163" s="71" t="s">
        <v>497</v>
      </c>
      <c r="I163" s="16">
        <v>0</v>
      </c>
      <c r="J163" s="56">
        <v>0</v>
      </c>
      <c r="K163" s="136">
        <v>0</v>
      </c>
      <c r="L163" s="67">
        <f>SUM(L164)</f>
        <v>0</v>
      </c>
      <c r="M163" s="136">
        <v>0</v>
      </c>
      <c r="N163" s="68">
        <f>SUM(N164)</f>
        <v>0</v>
      </c>
      <c r="O163" s="136">
        <v>0</v>
      </c>
      <c r="P163" s="68">
        <f>SUM(P164)</f>
        <v>0</v>
      </c>
      <c r="Q163" s="136">
        <v>0</v>
      </c>
      <c r="R163" s="68">
        <f>SUM(R164)</f>
        <v>0</v>
      </c>
      <c r="S163" s="125"/>
      <c r="T163" s="140"/>
      <c r="U163" s="174">
        <v>0</v>
      </c>
      <c r="V163" s="127">
        <f t="shared" si="84"/>
        <v>0</v>
      </c>
      <c r="W163" s="159">
        <v>0</v>
      </c>
      <c r="X163" s="159">
        <v>0</v>
      </c>
      <c r="Y163" s="174">
        <f t="shared" ref="Y163" si="87">I163+U163</f>
        <v>0</v>
      </c>
      <c r="Z163" s="68">
        <f>SUM(Z164)</f>
        <v>0</v>
      </c>
      <c r="AA163" s="159">
        <f t="shared" ref="AA163:AB163" si="88">Y163/F163*100</f>
        <v>0</v>
      </c>
      <c r="AB163" s="129">
        <f t="shared" si="88"/>
        <v>0</v>
      </c>
      <c r="AC163" s="145" t="s">
        <v>697</v>
      </c>
      <c r="AD163" s="118"/>
    </row>
    <row r="164" spans="1:30" ht="56.25" x14ac:dyDescent="0.2">
      <c r="A164" s="137" t="s">
        <v>553</v>
      </c>
      <c r="B164" s="138" t="s">
        <v>554</v>
      </c>
      <c r="C164" s="70" t="s">
        <v>533</v>
      </c>
      <c r="D164" s="255" t="s">
        <v>534</v>
      </c>
      <c r="E164" s="62" t="s">
        <v>253</v>
      </c>
      <c r="F164" s="7">
        <v>10</v>
      </c>
      <c r="G164" s="8">
        <v>55332934</v>
      </c>
      <c r="H164" s="62" t="s">
        <v>253</v>
      </c>
      <c r="I164" s="7">
        <v>0</v>
      </c>
      <c r="J164" s="13">
        <v>0</v>
      </c>
      <c r="K164" s="139">
        <v>0</v>
      </c>
      <c r="L164" s="60">
        <v>0</v>
      </c>
      <c r="M164" s="200">
        <v>0</v>
      </c>
      <c r="N164" s="149">
        <v>0</v>
      </c>
      <c r="O164" s="200">
        <v>0</v>
      </c>
      <c r="P164" s="149">
        <v>0</v>
      </c>
      <c r="Q164" s="200">
        <v>0</v>
      </c>
      <c r="R164" s="149">
        <v>0</v>
      </c>
      <c r="S164" s="125"/>
      <c r="T164" s="140"/>
      <c r="U164" s="139">
        <v>0</v>
      </c>
      <c r="V164" s="150">
        <f t="shared" si="84"/>
        <v>0</v>
      </c>
      <c r="W164" s="144">
        <f>U164/F164*100</f>
        <v>0</v>
      </c>
      <c r="X164" s="144">
        <f>V164/G164*100</f>
        <v>0</v>
      </c>
      <c r="Y164" s="147">
        <f>I164+U164</f>
        <v>0</v>
      </c>
      <c r="Z164" s="60">
        <f>J164+V164</f>
        <v>0</v>
      </c>
      <c r="AA164" s="144">
        <f>Y164/F164*100</f>
        <v>0</v>
      </c>
      <c r="AB164" s="145">
        <f>Z164/G164*100</f>
        <v>0</v>
      </c>
      <c r="AC164" s="145" t="s">
        <v>697</v>
      </c>
      <c r="AD164" s="249" t="s">
        <v>739</v>
      </c>
    </row>
    <row r="165" spans="1:30" x14ac:dyDescent="0.2">
      <c r="A165" s="646" t="s">
        <v>699</v>
      </c>
      <c r="B165" s="646"/>
      <c r="C165" s="646"/>
      <c r="D165" s="646"/>
      <c r="E165" s="646"/>
      <c r="F165" s="646"/>
      <c r="G165" s="646"/>
      <c r="H165" s="646"/>
      <c r="I165" s="646"/>
      <c r="J165" s="646"/>
      <c r="K165" s="646"/>
      <c r="L165" s="646"/>
      <c r="M165" s="646"/>
      <c r="N165" s="646"/>
      <c r="O165" s="646"/>
      <c r="P165" s="646"/>
      <c r="Q165" s="646"/>
      <c r="R165" s="646"/>
      <c r="S165" s="646"/>
      <c r="T165" s="646"/>
      <c r="U165" s="646"/>
      <c r="V165" s="646"/>
      <c r="W165" s="151">
        <f>AVERAGE(W164)</f>
        <v>0</v>
      </c>
      <c r="X165" s="151">
        <f>AVERAGE(X164)</f>
        <v>0</v>
      </c>
      <c r="Y165" s="152"/>
      <c r="Z165" s="152"/>
      <c r="AA165" s="153"/>
      <c r="AB165" s="151"/>
      <c r="AC165" s="151"/>
      <c r="AD165" s="154"/>
    </row>
    <row r="166" spans="1:30" x14ac:dyDescent="0.2">
      <c r="A166" s="647" t="s">
        <v>685</v>
      </c>
      <c r="B166" s="648"/>
      <c r="C166" s="648"/>
      <c r="D166" s="648"/>
      <c r="E166" s="648"/>
      <c r="F166" s="648"/>
      <c r="G166" s="648"/>
      <c r="H166" s="648"/>
      <c r="I166" s="648"/>
      <c r="J166" s="648"/>
      <c r="K166" s="648"/>
      <c r="L166" s="648"/>
      <c r="M166" s="648"/>
      <c r="N166" s="648"/>
      <c r="O166" s="648"/>
      <c r="P166" s="648"/>
      <c r="Q166" s="648"/>
      <c r="R166" s="648"/>
      <c r="S166" s="648"/>
      <c r="T166" s="648"/>
      <c r="U166" s="648"/>
      <c r="V166" s="649"/>
      <c r="W166" s="151" t="str">
        <f t="shared" ref="W166:X166" si="89">IF(W165&lt;=50,"(SR)",IF(W165&lt;=65,"(R)",IF(W165&lt;=75,"(S)",IF(W165&lt;=90,"(T)","(ST)"))))</f>
        <v>(SR)</v>
      </c>
      <c r="X166" s="151" t="str">
        <f t="shared" si="89"/>
        <v>(SR)</v>
      </c>
      <c r="Y166" s="152"/>
      <c r="Z166" s="152"/>
      <c r="AA166" s="155"/>
      <c r="AB166" s="155"/>
      <c r="AC166" s="155"/>
      <c r="AD166" s="154"/>
    </row>
    <row r="167" spans="1:30" ht="67.5" x14ac:dyDescent="0.2">
      <c r="A167" s="132" t="s">
        <v>552</v>
      </c>
      <c r="B167" s="117" t="s">
        <v>551</v>
      </c>
      <c r="C167" s="63" t="s">
        <v>535</v>
      </c>
      <c r="D167" s="258" t="s">
        <v>536</v>
      </c>
      <c r="E167" s="69" t="s">
        <v>497</v>
      </c>
      <c r="F167" s="65">
        <v>10</v>
      </c>
      <c r="G167" s="66">
        <f>SUM(G168:G169)</f>
        <v>110665868</v>
      </c>
      <c r="H167" s="69" t="s">
        <v>497</v>
      </c>
      <c r="I167" s="16">
        <v>0</v>
      </c>
      <c r="J167" s="56">
        <v>0</v>
      </c>
      <c r="K167" s="136">
        <v>0</v>
      </c>
      <c r="L167" s="67">
        <f>SUM(L168:L169)</f>
        <v>0</v>
      </c>
      <c r="M167" s="136">
        <v>0</v>
      </c>
      <c r="N167" s="68">
        <f>SUM(N168:N169)</f>
        <v>0</v>
      </c>
      <c r="O167" s="136">
        <v>0</v>
      </c>
      <c r="P167" s="68">
        <f>SUM(P168:P169)</f>
        <v>0</v>
      </c>
      <c r="Q167" s="136">
        <v>0</v>
      </c>
      <c r="R167" s="68">
        <f>SUM(R168:R169)</f>
        <v>0</v>
      </c>
      <c r="S167" s="125"/>
      <c r="T167" s="140"/>
      <c r="U167" s="136">
        <v>0</v>
      </c>
      <c r="V167" s="127">
        <f t="shared" si="84"/>
        <v>0</v>
      </c>
      <c r="W167" s="159">
        <v>0</v>
      </c>
      <c r="X167" s="159">
        <v>0</v>
      </c>
      <c r="Y167" s="174">
        <f t="shared" ref="Y167" si="90">I167+U167</f>
        <v>0</v>
      </c>
      <c r="Z167" s="68">
        <f>SUM(Z168:Z169)</f>
        <v>0</v>
      </c>
      <c r="AA167" s="159">
        <f t="shared" ref="AA167:AB167" si="91">Y167/F167*100</f>
        <v>0</v>
      </c>
      <c r="AB167" s="129">
        <f t="shared" si="91"/>
        <v>0</v>
      </c>
      <c r="AC167" s="145" t="s">
        <v>697</v>
      </c>
      <c r="AD167" s="118"/>
    </row>
    <row r="168" spans="1:30" ht="67.5" x14ac:dyDescent="0.2">
      <c r="A168" s="137" t="s">
        <v>555</v>
      </c>
      <c r="B168" s="138" t="s">
        <v>557</v>
      </c>
      <c r="C168" s="70" t="s">
        <v>537</v>
      </c>
      <c r="D168" s="255" t="s">
        <v>538</v>
      </c>
      <c r="E168" s="62" t="s">
        <v>446</v>
      </c>
      <c r="F168" s="7">
        <v>15</v>
      </c>
      <c r="G168" s="8">
        <v>55332934</v>
      </c>
      <c r="H168" s="62" t="s">
        <v>446</v>
      </c>
      <c r="I168" s="7">
        <v>0</v>
      </c>
      <c r="J168" s="13">
        <v>0</v>
      </c>
      <c r="K168" s="139">
        <v>0</v>
      </c>
      <c r="L168" s="60">
        <v>0</v>
      </c>
      <c r="M168" s="200">
        <v>0</v>
      </c>
      <c r="N168" s="149">
        <v>0</v>
      </c>
      <c r="O168" s="200">
        <v>0</v>
      </c>
      <c r="P168" s="149">
        <v>0</v>
      </c>
      <c r="Q168" s="200">
        <v>0</v>
      </c>
      <c r="R168" s="149">
        <v>0</v>
      </c>
      <c r="S168" s="125"/>
      <c r="T168" s="140"/>
      <c r="U168" s="147">
        <v>0</v>
      </c>
      <c r="V168" s="150">
        <f t="shared" si="84"/>
        <v>0</v>
      </c>
      <c r="W168" s="144">
        <f>U168/F168*100</f>
        <v>0</v>
      </c>
      <c r="X168" s="144">
        <f>V168/G168*100</f>
        <v>0</v>
      </c>
      <c r="Y168" s="147">
        <f>I168+U168</f>
        <v>0</v>
      </c>
      <c r="Z168" s="60">
        <f>J168+V168</f>
        <v>0</v>
      </c>
      <c r="AA168" s="144">
        <f>Y168/F168*100</f>
        <v>0</v>
      </c>
      <c r="AB168" s="145">
        <f>Z168/G168*100</f>
        <v>0</v>
      </c>
      <c r="AC168" s="145" t="s">
        <v>697</v>
      </c>
      <c r="AD168" s="249" t="s">
        <v>739</v>
      </c>
    </row>
    <row r="169" spans="1:30" ht="67.5" x14ac:dyDescent="0.2">
      <c r="A169" s="137" t="s">
        <v>556</v>
      </c>
      <c r="B169" s="138" t="s">
        <v>558</v>
      </c>
      <c r="C169" s="70" t="s">
        <v>539</v>
      </c>
      <c r="D169" s="255" t="s">
        <v>540</v>
      </c>
      <c r="E169" s="62" t="s">
        <v>18</v>
      </c>
      <c r="F169" s="7">
        <v>25</v>
      </c>
      <c r="G169" s="8">
        <v>55332934</v>
      </c>
      <c r="H169" s="62" t="s">
        <v>18</v>
      </c>
      <c r="I169" s="7">
        <v>0</v>
      </c>
      <c r="J169" s="13">
        <v>0</v>
      </c>
      <c r="K169" s="139">
        <v>0</v>
      </c>
      <c r="L169" s="60">
        <v>0</v>
      </c>
      <c r="M169" s="200">
        <v>0</v>
      </c>
      <c r="N169" s="149">
        <v>0</v>
      </c>
      <c r="O169" s="200">
        <v>0</v>
      </c>
      <c r="P169" s="149">
        <v>0</v>
      </c>
      <c r="Q169" s="200">
        <v>0</v>
      </c>
      <c r="R169" s="149">
        <v>0</v>
      </c>
      <c r="S169" s="125"/>
      <c r="T169" s="140"/>
      <c r="U169" s="139">
        <v>0</v>
      </c>
      <c r="V169" s="150">
        <f t="shared" si="84"/>
        <v>0</v>
      </c>
      <c r="W169" s="144">
        <f>U169/F169*100</f>
        <v>0</v>
      </c>
      <c r="X169" s="144">
        <f>V169/G169*100</f>
        <v>0</v>
      </c>
      <c r="Y169" s="147">
        <f>I169+U169</f>
        <v>0</v>
      </c>
      <c r="Z169" s="60">
        <f>J169+V169</f>
        <v>0</v>
      </c>
      <c r="AA169" s="144">
        <f>Y169/F169*100</f>
        <v>0</v>
      </c>
      <c r="AB169" s="145">
        <f>Z169/G169*100</f>
        <v>0</v>
      </c>
      <c r="AC169" s="145" t="s">
        <v>697</v>
      </c>
      <c r="AD169" s="249" t="s">
        <v>739</v>
      </c>
    </row>
    <row r="170" spans="1:30" x14ac:dyDescent="0.2">
      <c r="A170" s="646" t="s">
        <v>699</v>
      </c>
      <c r="B170" s="646"/>
      <c r="C170" s="646"/>
      <c r="D170" s="646"/>
      <c r="E170" s="646"/>
      <c r="F170" s="646"/>
      <c r="G170" s="646"/>
      <c r="H170" s="646"/>
      <c r="I170" s="646"/>
      <c r="J170" s="646"/>
      <c r="K170" s="646"/>
      <c r="L170" s="646"/>
      <c r="M170" s="646"/>
      <c r="N170" s="646"/>
      <c r="O170" s="646"/>
      <c r="P170" s="646"/>
      <c r="Q170" s="646"/>
      <c r="R170" s="646"/>
      <c r="S170" s="646"/>
      <c r="T170" s="646"/>
      <c r="U170" s="646"/>
      <c r="V170" s="646"/>
      <c r="W170" s="151">
        <f>AVERAGE(W168:W169)</f>
        <v>0</v>
      </c>
      <c r="X170" s="151">
        <f>AVERAGE(X168:X169)</f>
        <v>0</v>
      </c>
      <c r="Y170" s="152"/>
      <c r="Z170" s="152"/>
      <c r="AA170" s="153"/>
      <c r="AB170" s="151"/>
      <c r="AC170" s="151"/>
      <c r="AD170" s="154"/>
    </row>
    <row r="171" spans="1:30" x14ac:dyDescent="0.2">
      <c r="A171" s="647" t="s">
        <v>685</v>
      </c>
      <c r="B171" s="648"/>
      <c r="C171" s="648"/>
      <c r="D171" s="648"/>
      <c r="E171" s="648"/>
      <c r="F171" s="648"/>
      <c r="G171" s="648"/>
      <c r="H171" s="648"/>
      <c r="I171" s="648"/>
      <c r="J171" s="648"/>
      <c r="K171" s="648"/>
      <c r="L171" s="648"/>
      <c r="M171" s="648"/>
      <c r="N171" s="648"/>
      <c r="O171" s="648"/>
      <c r="P171" s="648"/>
      <c r="Q171" s="648"/>
      <c r="R171" s="648"/>
      <c r="S171" s="648"/>
      <c r="T171" s="648"/>
      <c r="U171" s="648"/>
      <c r="V171" s="649"/>
      <c r="W171" s="151" t="str">
        <f t="shared" ref="W171:X171" si="92">IF(W170&lt;=50,"(SR)",IF(W170&lt;=65,"(R)",IF(W170&lt;=75,"(S)",IF(W170&lt;=90,"(T)","(ST)"))))</f>
        <v>(SR)</v>
      </c>
      <c r="X171" s="151" t="str">
        <f t="shared" si="92"/>
        <v>(SR)</v>
      </c>
      <c r="Y171" s="152"/>
      <c r="Z171" s="152"/>
      <c r="AA171" s="155"/>
      <c r="AB171" s="155"/>
      <c r="AC171" s="155"/>
      <c r="AD171" s="154"/>
    </row>
    <row r="172" spans="1:30" x14ac:dyDescent="0.2">
      <c r="A172" s="660" t="s">
        <v>700</v>
      </c>
      <c r="B172" s="660"/>
      <c r="C172" s="660"/>
      <c r="D172" s="660"/>
      <c r="E172" s="660"/>
      <c r="F172" s="660"/>
      <c r="G172" s="660"/>
      <c r="H172" s="660"/>
      <c r="I172" s="660"/>
      <c r="J172" s="660"/>
      <c r="K172" s="660"/>
      <c r="L172" s="660"/>
      <c r="M172" s="660"/>
      <c r="N172" s="660"/>
      <c r="O172" s="660"/>
      <c r="P172" s="660"/>
      <c r="Q172" s="660"/>
      <c r="R172" s="660"/>
      <c r="S172" s="660"/>
      <c r="T172" s="660"/>
      <c r="U172" s="660"/>
      <c r="V172" s="660"/>
      <c r="W172" s="183">
        <f>AVERAGE(W167,W163,W158)</f>
        <v>0</v>
      </c>
      <c r="X172" s="183">
        <f>AVERAGE(X167,X163,X158)</f>
        <v>0</v>
      </c>
      <c r="Y172" s="184"/>
      <c r="Z172" s="184"/>
      <c r="AA172" s="185"/>
      <c r="AB172" s="183"/>
      <c r="AC172" s="183"/>
      <c r="AD172" s="186"/>
    </row>
    <row r="173" spans="1:30" x14ac:dyDescent="0.2">
      <c r="A173" s="661" t="s">
        <v>685</v>
      </c>
      <c r="B173" s="662"/>
      <c r="C173" s="662"/>
      <c r="D173" s="662"/>
      <c r="E173" s="662"/>
      <c r="F173" s="662"/>
      <c r="G173" s="662"/>
      <c r="H173" s="662"/>
      <c r="I173" s="662"/>
      <c r="J173" s="662"/>
      <c r="K173" s="662"/>
      <c r="L173" s="662"/>
      <c r="M173" s="662"/>
      <c r="N173" s="662"/>
      <c r="O173" s="662"/>
      <c r="P173" s="662"/>
      <c r="Q173" s="662"/>
      <c r="R173" s="662"/>
      <c r="S173" s="662"/>
      <c r="T173" s="662"/>
      <c r="U173" s="662"/>
      <c r="V173" s="663"/>
      <c r="W173" s="183" t="str">
        <f t="shared" ref="W173:X173" si="93">IF(W172&lt;=50,"(SR)",IF(W172&lt;=65,"(R)",IF(W172&lt;=75,"(S)",IF(W172&lt;=90,"(T)","(ST)"))))</f>
        <v>(SR)</v>
      </c>
      <c r="X173" s="183" t="str">
        <f t="shared" si="93"/>
        <v>(SR)</v>
      </c>
      <c r="Y173" s="184"/>
      <c r="Z173" s="184"/>
      <c r="AA173" s="187"/>
      <c r="AB173" s="187"/>
      <c r="AC173" s="187"/>
      <c r="AD173" s="186"/>
    </row>
    <row r="174" spans="1:30" ht="45" x14ac:dyDescent="0.2">
      <c r="A174" s="132"/>
      <c r="B174" s="117" t="s">
        <v>252</v>
      </c>
      <c r="C174" s="1" t="s">
        <v>251</v>
      </c>
      <c r="D174" s="138"/>
      <c r="E174" s="169"/>
      <c r="F174" s="169"/>
      <c r="G174" s="119">
        <f>SUM(G175+G176+G207+G208+G253+G254)</f>
        <v>21922781571.124233</v>
      </c>
      <c r="H174" s="133"/>
      <c r="I174" s="203"/>
      <c r="J174" s="119">
        <f>SUM(J175+J176+J207+J208+J253+J254)</f>
        <v>4124768077</v>
      </c>
      <c r="K174" s="122"/>
      <c r="L174" s="119">
        <f>SUM(L175+L176+L207+L208+L253+L254)</f>
        <v>6106464000</v>
      </c>
      <c r="M174" s="123"/>
      <c r="N174" s="133">
        <f>SUM(N175+N176+N207+N208+N253+N254)</f>
        <v>55400000</v>
      </c>
      <c r="O174" s="123"/>
      <c r="P174" s="173">
        <f>SUM(P175+P176+P207+P208+P253+P254)</f>
        <v>1578304600</v>
      </c>
      <c r="Q174" s="125"/>
      <c r="R174" s="173">
        <f>SUM(R175+R176+R207+R208+R253+R254)</f>
        <v>3232387400</v>
      </c>
      <c r="S174" s="125"/>
      <c r="T174" s="37">
        <f>SUM(T175+T176+T207+T208+T253+T254)</f>
        <v>729051496</v>
      </c>
      <c r="U174" s="121"/>
      <c r="V174" s="133">
        <f>SUM(V175+V176+V207+V208+V253+V254)</f>
        <v>5595143496</v>
      </c>
      <c r="W174" s="128"/>
      <c r="X174" s="129">
        <f>V174/L174*100</f>
        <v>91.626569746419534</v>
      </c>
      <c r="Y174" s="174"/>
      <c r="Z174" s="133">
        <f>SUM(Z175+Z176+Z207+Z208+Z253+Z254)</f>
        <v>9719911573</v>
      </c>
      <c r="AA174" s="159"/>
      <c r="AB174" s="129">
        <f>Z174/G174*100</f>
        <v>44.337036071201197</v>
      </c>
      <c r="AC174" s="145" t="s">
        <v>697</v>
      </c>
      <c r="AD174" s="118"/>
    </row>
    <row r="175" spans="1:30" ht="56.25" x14ac:dyDescent="0.2">
      <c r="A175" s="650" t="s">
        <v>4</v>
      </c>
      <c r="B175" s="628" t="s">
        <v>259</v>
      </c>
      <c r="C175" s="668" t="s">
        <v>258</v>
      </c>
      <c r="D175" s="1" t="s">
        <v>559</v>
      </c>
      <c r="E175" s="46" t="s">
        <v>10</v>
      </c>
      <c r="F175" s="47">
        <v>100</v>
      </c>
      <c r="G175" s="204">
        <f>SUM(G177+G194)</f>
        <v>1617448429</v>
      </c>
      <c r="H175" s="46" t="s">
        <v>10</v>
      </c>
      <c r="I175" s="47">
        <v>0</v>
      </c>
      <c r="J175" s="61">
        <v>0</v>
      </c>
      <c r="K175" s="174">
        <v>100</v>
      </c>
      <c r="L175" s="204">
        <f>SUM(L177+L194)</f>
        <v>128000000</v>
      </c>
      <c r="M175" s="174">
        <v>100</v>
      </c>
      <c r="N175" s="197">
        <f>SUM(N177+N194)</f>
        <v>5000000</v>
      </c>
      <c r="O175" s="174">
        <v>100</v>
      </c>
      <c r="P175" s="197">
        <f>SUM(P177+P194)</f>
        <v>52221500</v>
      </c>
      <c r="Q175" s="194">
        <v>100</v>
      </c>
      <c r="R175" s="197">
        <f>SUM(R177+R194)</f>
        <v>26348400</v>
      </c>
      <c r="S175" s="147">
        <v>100</v>
      </c>
      <c r="T175" s="197">
        <f>SUM(T177+T194)</f>
        <v>41351500</v>
      </c>
      <c r="U175" s="174">
        <v>100</v>
      </c>
      <c r="V175" s="121">
        <f>N175+P175+R175+T175</f>
        <v>124921400</v>
      </c>
      <c r="W175" s="159">
        <f>U175/K175*100</f>
        <v>100</v>
      </c>
      <c r="X175" s="129">
        <f t="shared" ref="X175:X176" si="94">V175/L175*100</f>
        <v>97.59484375000001</v>
      </c>
      <c r="Y175" s="174">
        <f t="shared" ref="Y175:Y177" si="95">I175+U175</f>
        <v>100</v>
      </c>
      <c r="Z175" s="205">
        <f>SUM(Z177+Z194)</f>
        <v>124921400</v>
      </c>
      <c r="AA175" s="159">
        <f t="shared" ref="AA175:AB177" si="96">Y175/F175*100</f>
        <v>100</v>
      </c>
      <c r="AB175" s="129">
        <f t="shared" si="96"/>
        <v>7.7233621647667379</v>
      </c>
      <c r="AC175" s="145" t="s">
        <v>697</v>
      </c>
      <c r="AD175" s="147"/>
    </row>
    <row r="176" spans="1:30" ht="22.5" x14ac:dyDescent="0.2">
      <c r="A176" s="652"/>
      <c r="B176" s="630"/>
      <c r="C176" s="669"/>
      <c r="D176" s="1" t="s">
        <v>560</v>
      </c>
      <c r="E176" s="46" t="s">
        <v>10</v>
      </c>
      <c r="F176" s="47">
        <v>100</v>
      </c>
      <c r="G176" s="206">
        <f>SUM(G195)</f>
        <v>0</v>
      </c>
      <c r="H176" s="46" t="s">
        <v>10</v>
      </c>
      <c r="I176" s="16">
        <v>0</v>
      </c>
      <c r="J176" s="56">
        <v>0</v>
      </c>
      <c r="K176" s="174">
        <v>100</v>
      </c>
      <c r="L176" s="204">
        <f>SUM(L195)</f>
        <v>15980000</v>
      </c>
      <c r="M176" s="16">
        <v>0</v>
      </c>
      <c r="N176" s="206">
        <f>SUM(N195)</f>
        <v>0</v>
      </c>
      <c r="O176" s="16">
        <v>100</v>
      </c>
      <c r="P176" s="197">
        <f>SUM(P195)</f>
        <v>15980000</v>
      </c>
      <c r="Q176" s="147">
        <v>0</v>
      </c>
      <c r="R176" s="195">
        <f>SUM(R195)</f>
        <v>0</v>
      </c>
      <c r="S176" s="147"/>
      <c r="T176" s="195">
        <f>SUM(T195)</f>
        <v>0</v>
      </c>
      <c r="U176" s="174">
        <v>100</v>
      </c>
      <c r="V176" s="124">
        <f>N176+P176+R176+T176</f>
        <v>15980000</v>
      </c>
      <c r="W176" s="159">
        <f>U176/K176*100</f>
        <v>100</v>
      </c>
      <c r="X176" s="129">
        <f t="shared" si="94"/>
        <v>100</v>
      </c>
      <c r="Y176" s="174">
        <f t="shared" si="95"/>
        <v>100</v>
      </c>
      <c r="Z176" s="197">
        <f>SUM(Z195)</f>
        <v>15980000</v>
      </c>
      <c r="AA176" s="159">
        <f t="shared" si="96"/>
        <v>100</v>
      </c>
      <c r="AB176" s="129">
        <v>0</v>
      </c>
      <c r="AC176" s="145" t="s">
        <v>697</v>
      </c>
      <c r="AD176" s="147"/>
    </row>
    <row r="177" spans="1:30" ht="78.75" x14ac:dyDescent="0.2">
      <c r="A177" s="132" t="s">
        <v>120</v>
      </c>
      <c r="B177" s="117" t="s">
        <v>261</v>
      </c>
      <c r="C177" s="1" t="s">
        <v>260</v>
      </c>
      <c r="D177" s="1" t="s">
        <v>257</v>
      </c>
      <c r="E177" s="16" t="s">
        <v>573</v>
      </c>
      <c r="F177" s="16">
        <v>5</v>
      </c>
      <c r="G177" s="197">
        <f>SUM(G178:G191)</f>
        <v>1069907324</v>
      </c>
      <c r="H177" s="16" t="s">
        <v>573</v>
      </c>
      <c r="I177" s="16">
        <v>0</v>
      </c>
      <c r="J177" s="56">
        <v>0</v>
      </c>
      <c r="K177" s="174">
        <v>0</v>
      </c>
      <c r="L177" s="195">
        <f>SUM(L178:L191)</f>
        <v>0</v>
      </c>
      <c r="M177" s="16">
        <v>0</v>
      </c>
      <c r="N177" s="195">
        <f>SUM(N178:N191)</f>
        <v>0</v>
      </c>
      <c r="O177" s="16">
        <v>0</v>
      </c>
      <c r="P177" s="195">
        <f>SUM(P178:P191)</f>
        <v>0</v>
      </c>
      <c r="Q177" s="16">
        <v>0</v>
      </c>
      <c r="R177" s="195">
        <f>SUM(R178:R191)</f>
        <v>0</v>
      </c>
      <c r="S177" s="147"/>
      <c r="T177" s="147"/>
      <c r="U177" s="174">
        <v>0</v>
      </c>
      <c r="V177" s="207">
        <f t="shared" si="84"/>
        <v>0</v>
      </c>
      <c r="W177" s="159">
        <f t="shared" ref="W177:X191" si="97">U177/F177*100</f>
        <v>0</v>
      </c>
      <c r="X177" s="159">
        <f t="shared" si="97"/>
        <v>0</v>
      </c>
      <c r="Y177" s="174">
        <f t="shared" si="95"/>
        <v>0</v>
      </c>
      <c r="Z177" s="195">
        <f>SUM(Z178:Z191)</f>
        <v>0</v>
      </c>
      <c r="AA177" s="159">
        <f t="shared" si="96"/>
        <v>0</v>
      </c>
      <c r="AB177" s="129">
        <f t="shared" si="96"/>
        <v>0</v>
      </c>
      <c r="AC177" s="145" t="s">
        <v>697</v>
      </c>
      <c r="AD177" s="147"/>
    </row>
    <row r="178" spans="1:30" ht="45" x14ac:dyDescent="0.2">
      <c r="A178" s="137" t="s">
        <v>126</v>
      </c>
      <c r="B178" s="138" t="s">
        <v>271</v>
      </c>
      <c r="C178" s="6" t="s">
        <v>270</v>
      </c>
      <c r="D178" s="6" t="s">
        <v>561</v>
      </c>
      <c r="E178" s="3" t="s">
        <v>18</v>
      </c>
      <c r="F178" s="3">
        <v>2</v>
      </c>
      <c r="G178" s="4">
        <v>25029810</v>
      </c>
      <c r="H178" s="3" t="s">
        <v>18</v>
      </c>
      <c r="I178" s="3">
        <v>0</v>
      </c>
      <c r="J178" s="44">
        <v>0</v>
      </c>
      <c r="K178" s="147">
        <v>0</v>
      </c>
      <c r="L178" s="60">
        <v>0</v>
      </c>
      <c r="M178" s="200">
        <v>0</v>
      </c>
      <c r="N178" s="149">
        <v>0</v>
      </c>
      <c r="O178" s="200">
        <v>0</v>
      </c>
      <c r="P178" s="149">
        <v>0</v>
      </c>
      <c r="Q178" s="200">
        <v>0</v>
      </c>
      <c r="R178" s="149">
        <v>0</v>
      </c>
      <c r="S178" s="147"/>
      <c r="T178" s="147"/>
      <c r="U178" s="147">
        <v>0</v>
      </c>
      <c r="V178" s="208">
        <f t="shared" si="84"/>
        <v>0</v>
      </c>
      <c r="W178" s="144">
        <f t="shared" si="97"/>
        <v>0</v>
      </c>
      <c r="X178" s="144">
        <f t="shared" si="97"/>
        <v>0</v>
      </c>
      <c r="Y178" s="147">
        <f>I178+U178</f>
        <v>0</v>
      </c>
      <c r="Z178" s="60">
        <f>J178+V178</f>
        <v>0</v>
      </c>
      <c r="AA178" s="144">
        <f>Y178/F178*100</f>
        <v>0</v>
      </c>
      <c r="AB178" s="145">
        <f>Z178/G178*100</f>
        <v>0</v>
      </c>
      <c r="AC178" s="145" t="s">
        <v>697</v>
      </c>
      <c r="AD178" s="181" t="s">
        <v>739</v>
      </c>
    </row>
    <row r="179" spans="1:30" ht="45" x14ac:dyDescent="0.2">
      <c r="A179" s="137" t="s">
        <v>127</v>
      </c>
      <c r="B179" s="138" t="s">
        <v>652</v>
      </c>
      <c r="C179" s="6" t="s">
        <v>648</v>
      </c>
      <c r="D179" s="6" t="s">
        <v>649</v>
      </c>
      <c r="E179" s="3" t="s">
        <v>18</v>
      </c>
      <c r="F179" s="3">
        <v>1</v>
      </c>
      <c r="G179" s="4">
        <v>16024174</v>
      </c>
      <c r="H179" s="3" t="s">
        <v>18</v>
      </c>
      <c r="I179" s="3">
        <v>0</v>
      </c>
      <c r="J179" s="44">
        <v>0</v>
      </c>
      <c r="K179" s="147">
        <v>0</v>
      </c>
      <c r="L179" s="60">
        <v>0</v>
      </c>
      <c r="M179" s="200">
        <v>0</v>
      </c>
      <c r="N179" s="149">
        <v>0</v>
      </c>
      <c r="O179" s="200">
        <v>0</v>
      </c>
      <c r="P179" s="149">
        <v>0</v>
      </c>
      <c r="Q179" s="200">
        <v>0</v>
      </c>
      <c r="R179" s="149">
        <v>0</v>
      </c>
      <c r="S179" s="147"/>
      <c r="T179" s="147"/>
      <c r="U179" s="147">
        <v>0</v>
      </c>
      <c r="V179" s="208">
        <f t="shared" si="84"/>
        <v>0</v>
      </c>
      <c r="W179" s="144">
        <f t="shared" si="97"/>
        <v>0</v>
      </c>
      <c r="X179" s="144">
        <f t="shared" si="97"/>
        <v>0</v>
      </c>
      <c r="Y179" s="147">
        <f t="shared" ref="Y179:Z195" si="98">I179+U179</f>
        <v>0</v>
      </c>
      <c r="Z179" s="60">
        <f t="shared" si="98"/>
        <v>0</v>
      </c>
      <c r="AA179" s="144">
        <f t="shared" ref="AA179:AB195" si="99">Y179/F179*100</f>
        <v>0</v>
      </c>
      <c r="AB179" s="145">
        <f t="shared" si="99"/>
        <v>0</v>
      </c>
      <c r="AC179" s="145" t="s">
        <v>697</v>
      </c>
      <c r="AD179" s="181" t="s">
        <v>739</v>
      </c>
    </row>
    <row r="180" spans="1:30" ht="33.75" x14ac:dyDescent="0.2">
      <c r="A180" s="137" t="s">
        <v>128</v>
      </c>
      <c r="B180" s="138" t="s">
        <v>653</v>
      </c>
      <c r="C180" s="6" t="s">
        <v>650</v>
      </c>
      <c r="D180" s="6" t="s">
        <v>651</v>
      </c>
      <c r="E180" s="3" t="s">
        <v>18</v>
      </c>
      <c r="F180" s="3">
        <v>1</v>
      </c>
      <c r="G180" s="4">
        <v>16024175</v>
      </c>
      <c r="H180" s="3" t="s">
        <v>18</v>
      </c>
      <c r="I180" s="3">
        <v>0</v>
      </c>
      <c r="J180" s="44">
        <v>0</v>
      </c>
      <c r="K180" s="147">
        <v>0</v>
      </c>
      <c r="L180" s="60">
        <v>0</v>
      </c>
      <c r="M180" s="200">
        <v>0</v>
      </c>
      <c r="N180" s="149">
        <v>0</v>
      </c>
      <c r="O180" s="200">
        <v>0</v>
      </c>
      <c r="P180" s="149">
        <v>0</v>
      </c>
      <c r="Q180" s="200">
        <v>0</v>
      </c>
      <c r="R180" s="149">
        <v>0</v>
      </c>
      <c r="S180" s="147"/>
      <c r="T180" s="147"/>
      <c r="U180" s="147">
        <v>0</v>
      </c>
      <c r="V180" s="208">
        <f t="shared" si="84"/>
        <v>0</v>
      </c>
      <c r="W180" s="144">
        <f t="shared" si="97"/>
        <v>0</v>
      </c>
      <c r="X180" s="144">
        <f t="shared" si="97"/>
        <v>0</v>
      </c>
      <c r="Y180" s="147">
        <f t="shared" si="98"/>
        <v>0</v>
      </c>
      <c r="Z180" s="60">
        <f t="shared" si="98"/>
        <v>0</v>
      </c>
      <c r="AA180" s="144">
        <f t="shared" si="99"/>
        <v>0</v>
      </c>
      <c r="AB180" s="145">
        <f t="shared" si="99"/>
        <v>0</v>
      </c>
      <c r="AC180" s="145" t="s">
        <v>697</v>
      </c>
      <c r="AD180" s="181" t="s">
        <v>739</v>
      </c>
    </row>
    <row r="181" spans="1:30" ht="45" x14ac:dyDescent="0.2">
      <c r="A181" s="137" t="s">
        <v>129</v>
      </c>
      <c r="B181" s="138" t="s">
        <v>273</v>
      </c>
      <c r="C181" s="6" t="s">
        <v>272</v>
      </c>
      <c r="D181" s="6" t="s">
        <v>562</v>
      </c>
      <c r="E181" s="3" t="s">
        <v>18</v>
      </c>
      <c r="F181" s="3">
        <v>5</v>
      </c>
      <c r="G181" s="4">
        <v>91793130</v>
      </c>
      <c r="H181" s="3" t="s">
        <v>18</v>
      </c>
      <c r="I181" s="3">
        <v>0</v>
      </c>
      <c r="J181" s="44">
        <v>0</v>
      </c>
      <c r="K181" s="147">
        <v>0</v>
      </c>
      <c r="L181" s="60">
        <v>0</v>
      </c>
      <c r="M181" s="200">
        <v>0</v>
      </c>
      <c r="N181" s="149">
        <v>0</v>
      </c>
      <c r="O181" s="200">
        <v>0</v>
      </c>
      <c r="P181" s="149">
        <v>0</v>
      </c>
      <c r="Q181" s="200">
        <v>0</v>
      </c>
      <c r="R181" s="149">
        <v>0</v>
      </c>
      <c r="S181" s="147"/>
      <c r="T181" s="147"/>
      <c r="U181" s="147">
        <v>0</v>
      </c>
      <c r="V181" s="208">
        <f t="shared" si="84"/>
        <v>0</v>
      </c>
      <c r="W181" s="144">
        <f t="shared" si="97"/>
        <v>0</v>
      </c>
      <c r="X181" s="144">
        <f t="shared" si="97"/>
        <v>0</v>
      </c>
      <c r="Y181" s="147">
        <f t="shared" si="98"/>
        <v>0</v>
      </c>
      <c r="Z181" s="60">
        <f t="shared" si="98"/>
        <v>0</v>
      </c>
      <c r="AA181" s="144">
        <f t="shared" si="99"/>
        <v>0</v>
      </c>
      <c r="AB181" s="145">
        <f t="shared" si="99"/>
        <v>0</v>
      </c>
      <c r="AC181" s="145" t="s">
        <v>697</v>
      </c>
      <c r="AD181" s="181" t="s">
        <v>739</v>
      </c>
    </row>
    <row r="182" spans="1:30" ht="45" x14ac:dyDescent="0.2">
      <c r="A182" s="137" t="s">
        <v>262</v>
      </c>
      <c r="B182" s="138" t="s">
        <v>275</v>
      </c>
      <c r="C182" s="6" t="s">
        <v>274</v>
      </c>
      <c r="D182" s="6" t="s">
        <v>563</v>
      </c>
      <c r="E182" s="3" t="s">
        <v>18</v>
      </c>
      <c r="F182" s="3">
        <v>5</v>
      </c>
      <c r="G182" s="4">
        <v>91793130</v>
      </c>
      <c r="H182" s="3" t="s">
        <v>18</v>
      </c>
      <c r="I182" s="3">
        <v>0</v>
      </c>
      <c r="J182" s="44">
        <v>0</v>
      </c>
      <c r="K182" s="147">
        <v>0</v>
      </c>
      <c r="L182" s="60">
        <v>0</v>
      </c>
      <c r="M182" s="200">
        <v>0</v>
      </c>
      <c r="N182" s="149">
        <v>0</v>
      </c>
      <c r="O182" s="200">
        <v>0</v>
      </c>
      <c r="P182" s="149">
        <v>0</v>
      </c>
      <c r="Q182" s="200">
        <v>0</v>
      </c>
      <c r="R182" s="149">
        <v>0</v>
      </c>
      <c r="S182" s="147"/>
      <c r="T182" s="147"/>
      <c r="U182" s="147">
        <v>0</v>
      </c>
      <c r="V182" s="208">
        <f t="shared" si="84"/>
        <v>0</v>
      </c>
      <c r="W182" s="144">
        <f t="shared" si="97"/>
        <v>0</v>
      </c>
      <c r="X182" s="144">
        <f t="shared" si="97"/>
        <v>0</v>
      </c>
      <c r="Y182" s="147">
        <f t="shared" si="98"/>
        <v>0</v>
      </c>
      <c r="Z182" s="60">
        <f t="shared" si="98"/>
        <v>0</v>
      </c>
      <c r="AA182" s="144">
        <f t="shared" si="99"/>
        <v>0</v>
      </c>
      <c r="AB182" s="145">
        <f t="shared" si="99"/>
        <v>0</v>
      </c>
      <c r="AC182" s="145" t="s">
        <v>697</v>
      </c>
      <c r="AD182" s="181" t="s">
        <v>739</v>
      </c>
    </row>
    <row r="183" spans="1:30" ht="56.25" x14ac:dyDescent="0.2">
      <c r="A183" s="137" t="s">
        <v>263</v>
      </c>
      <c r="B183" s="138" t="s">
        <v>277</v>
      </c>
      <c r="C183" s="6" t="s">
        <v>276</v>
      </c>
      <c r="D183" s="6" t="s">
        <v>564</v>
      </c>
      <c r="E183" s="3" t="s">
        <v>18</v>
      </c>
      <c r="F183" s="3">
        <v>5</v>
      </c>
      <c r="G183" s="4">
        <v>91793130</v>
      </c>
      <c r="H183" s="3" t="s">
        <v>18</v>
      </c>
      <c r="I183" s="3">
        <v>0</v>
      </c>
      <c r="J183" s="44">
        <v>0</v>
      </c>
      <c r="K183" s="147">
        <v>0</v>
      </c>
      <c r="L183" s="60">
        <v>0</v>
      </c>
      <c r="M183" s="200">
        <v>0</v>
      </c>
      <c r="N183" s="149">
        <v>0</v>
      </c>
      <c r="O183" s="200">
        <v>0</v>
      </c>
      <c r="P183" s="149">
        <v>0</v>
      </c>
      <c r="Q183" s="200">
        <v>0</v>
      </c>
      <c r="R183" s="149">
        <v>0</v>
      </c>
      <c r="S183" s="147"/>
      <c r="T183" s="147"/>
      <c r="U183" s="147">
        <v>0</v>
      </c>
      <c r="V183" s="208">
        <f t="shared" si="84"/>
        <v>0</v>
      </c>
      <c r="W183" s="144">
        <f t="shared" si="97"/>
        <v>0</v>
      </c>
      <c r="X183" s="144">
        <f t="shared" si="97"/>
        <v>0</v>
      </c>
      <c r="Y183" s="147">
        <f t="shared" si="98"/>
        <v>0</v>
      </c>
      <c r="Z183" s="60">
        <f t="shared" si="98"/>
        <v>0</v>
      </c>
      <c r="AA183" s="144">
        <f t="shared" si="99"/>
        <v>0</v>
      </c>
      <c r="AB183" s="145">
        <f t="shared" si="99"/>
        <v>0</v>
      </c>
      <c r="AC183" s="145" t="s">
        <v>697</v>
      </c>
      <c r="AD183" s="181" t="s">
        <v>739</v>
      </c>
    </row>
    <row r="184" spans="1:30" ht="56.25" x14ac:dyDescent="0.2">
      <c r="A184" s="137" t="s">
        <v>264</v>
      </c>
      <c r="B184" s="138" t="s">
        <v>279</v>
      </c>
      <c r="C184" s="6" t="s">
        <v>278</v>
      </c>
      <c r="D184" s="6" t="s">
        <v>565</v>
      </c>
      <c r="E184" s="3" t="s">
        <v>18</v>
      </c>
      <c r="F184" s="3">
        <v>5</v>
      </c>
      <c r="G184" s="4">
        <v>91793130</v>
      </c>
      <c r="H184" s="3" t="s">
        <v>18</v>
      </c>
      <c r="I184" s="3">
        <v>0</v>
      </c>
      <c r="J184" s="44">
        <v>0</v>
      </c>
      <c r="K184" s="147">
        <v>0</v>
      </c>
      <c r="L184" s="60">
        <v>0</v>
      </c>
      <c r="M184" s="200">
        <v>0</v>
      </c>
      <c r="N184" s="149">
        <v>0</v>
      </c>
      <c r="O184" s="200">
        <v>0</v>
      </c>
      <c r="P184" s="149">
        <v>0</v>
      </c>
      <c r="Q184" s="200">
        <v>0</v>
      </c>
      <c r="R184" s="149">
        <v>0</v>
      </c>
      <c r="S184" s="147"/>
      <c r="T184" s="147"/>
      <c r="U184" s="147">
        <v>0</v>
      </c>
      <c r="V184" s="150">
        <f t="shared" si="84"/>
        <v>0</v>
      </c>
      <c r="W184" s="144">
        <f t="shared" si="97"/>
        <v>0</v>
      </c>
      <c r="X184" s="144">
        <f t="shared" si="97"/>
        <v>0</v>
      </c>
      <c r="Y184" s="147">
        <f t="shared" si="98"/>
        <v>0</v>
      </c>
      <c r="Z184" s="60">
        <f t="shared" si="98"/>
        <v>0</v>
      </c>
      <c r="AA184" s="144">
        <f t="shared" si="99"/>
        <v>0</v>
      </c>
      <c r="AB184" s="145">
        <f t="shared" si="99"/>
        <v>0</v>
      </c>
      <c r="AC184" s="145" t="s">
        <v>697</v>
      </c>
      <c r="AD184" s="181" t="s">
        <v>739</v>
      </c>
    </row>
    <row r="185" spans="1:30" ht="90" x14ac:dyDescent="0.2">
      <c r="A185" s="137" t="s">
        <v>265</v>
      </c>
      <c r="B185" s="138" t="s">
        <v>281</v>
      </c>
      <c r="C185" s="6" t="s">
        <v>280</v>
      </c>
      <c r="D185" s="20" t="s">
        <v>566</v>
      </c>
      <c r="E185" s="7" t="s">
        <v>574</v>
      </c>
      <c r="F185" s="7">
        <v>5</v>
      </c>
      <c r="G185" s="8">
        <v>93293130</v>
      </c>
      <c r="H185" s="7" t="s">
        <v>574</v>
      </c>
      <c r="I185" s="7">
        <v>0</v>
      </c>
      <c r="J185" s="13">
        <v>0</v>
      </c>
      <c r="K185" s="147">
        <v>0</v>
      </c>
      <c r="L185" s="60">
        <v>0</v>
      </c>
      <c r="M185" s="200">
        <v>0</v>
      </c>
      <c r="N185" s="149">
        <v>0</v>
      </c>
      <c r="O185" s="200">
        <v>0</v>
      </c>
      <c r="P185" s="149">
        <v>0</v>
      </c>
      <c r="Q185" s="200">
        <v>0</v>
      </c>
      <c r="R185" s="149">
        <v>0</v>
      </c>
      <c r="S185" s="147"/>
      <c r="T185" s="147"/>
      <c r="U185" s="147">
        <v>0</v>
      </c>
      <c r="V185" s="150">
        <f t="shared" si="84"/>
        <v>0</v>
      </c>
      <c r="W185" s="144">
        <f t="shared" si="97"/>
        <v>0</v>
      </c>
      <c r="X185" s="144">
        <f t="shared" si="97"/>
        <v>0</v>
      </c>
      <c r="Y185" s="147">
        <f t="shared" si="98"/>
        <v>0</v>
      </c>
      <c r="Z185" s="60">
        <f t="shared" si="98"/>
        <v>0</v>
      </c>
      <c r="AA185" s="144">
        <f t="shared" si="99"/>
        <v>0</v>
      </c>
      <c r="AB185" s="145">
        <f t="shared" si="99"/>
        <v>0</v>
      </c>
      <c r="AC185" s="145" t="s">
        <v>697</v>
      </c>
      <c r="AD185" s="181" t="s">
        <v>739</v>
      </c>
    </row>
    <row r="186" spans="1:30" ht="45" x14ac:dyDescent="0.2">
      <c r="A186" s="137" t="s">
        <v>266</v>
      </c>
      <c r="B186" s="138" t="s">
        <v>283</v>
      </c>
      <c r="C186" s="6" t="s">
        <v>282</v>
      </c>
      <c r="D186" s="20" t="s">
        <v>567</v>
      </c>
      <c r="E186" s="3" t="s">
        <v>446</v>
      </c>
      <c r="F186" s="3">
        <v>5</v>
      </c>
      <c r="G186" s="4">
        <v>93293130</v>
      </c>
      <c r="H186" s="3" t="s">
        <v>446</v>
      </c>
      <c r="I186" s="3">
        <v>0</v>
      </c>
      <c r="J186" s="44">
        <v>0</v>
      </c>
      <c r="K186" s="147">
        <v>0</v>
      </c>
      <c r="L186" s="60">
        <v>0</v>
      </c>
      <c r="M186" s="200">
        <v>0</v>
      </c>
      <c r="N186" s="149">
        <v>0</v>
      </c>
      <c r="O186" s="200">
        <v>0</v>
      </c>
      <c r="P186" s="149">
        <v>0</v>
      </c>
      <c r="Q186" s="200">
        <v>0</v>
      </c>
      <c r="R186" s="149">
        <v>0</v>
      </c>
      <c r="S186" s="147"/>
      <c r="T186" s="147"/>
      <c r="U186" s="147">
        <v>0</v>
      </c>
      <c r="V186" s="150">
        <f t="shared" si="84"/>
        <v>0</v>
      </c>
      <c r="W186" s="144">
        <f t="shared" si="97"/>
        <v>0</v>
      </c>
      <c r="X186" s="144">
        <f t="shared" si="97"/>
        <v>0</v>
      </c>
      <c r="Y186" s="147">
        <f t="shared" si="98"/>
        <v>0</v>
      </c>
      <c r="Z186" s="60">
        <f t="shared" si="98"/>
        <v>0</v>
      </c>
      <c r="AA186" s="144">
        <f t="shared" si="99"/>
        <v>0</v>
      </c>
      <c r="AB186" s="145">
        <f t="shared" si="99"/>
        <v>0</v>
      </c>
      <c r="AC186" s="145" t="s">
        <v>697</v>
      </c>
      <c r="AD186" s="181" t="s">
        <v>739</v>
      </c>
    </row>
    <row r="187" spans="1:30" ht="45" x14ac:dyDescent="0.2">
      <c r="A187" s="137" t="s">
        <v>267</v>
      </c>
      <c r="B187" s="138" t="s">
        <v>285</v>
      </c>
      <c r="C187" s="6" t="s">
        <v>284</v>
      </c>
      <c r="D187" s="20" t="s">
        <v>568</v>
      </c>
      <c r="E187" s="3" t="s">
        <v>18</v>
      </c>
      <c r="F187" s="3">
        <v>5</v>
      </c>
      <c r="G187" s="4">
        <v>91793130</v>
      </c>
      <c r="H187" s="3" t="s">
        <v>18</v>
      </c>
      <c r="I187" s="3">
        <v>0</v>
      </c>
      <c r="J187" s="44">
        <v>0</v>
      </c>
      <c r="K187" s="147">
        <v>0</v>
      </c>
      <c r="L187" s="60">
        <v>0</v>
      </c>
      <c r="M187" s="200">
        <v>0</v>
      </c>
      <c r="N187" s="149">
        <v>0</v>
      </c>
      <c r="O187" s="200">
        <v>0</v>
      </c>
      <c r="P187" s="149">
        <v>0</v>
      </c>
      <c r="Q187" s="200">
        <v>0</v>
      </c>
      <c r="R187" s="149">
        <v>0</v>
      </c>
      <c r="S187" s="147"/>
      <c r="T187" s="147"/>
      <c r="U187" s="147">
        <v>0</v>
      </c>
      <c r="V187" s="150">
        <f t="shared" si="84"/>
        <v>0</v>
      </c>
      <c r="W187" s="144">
        <f t="shared" si="97"/>
        <v>0</v>
      </c>
      <c r="X187" s="144">
        <f t="shared" si="97"/>
        <v>0</v>
      </c>
      <c r="Y187" s="147">
        <f t="shared" si="98"/>
        <v>0</v>
      </c>
      <c r="Z187" s="60">
        <f t="shared" si="98"/>
        <v>0</v>
      </c>
      <c r="AA187" s="144">
        <f t="shared" si="99"/>
        <v>0</v>
      </c>
      <c r="AB187" s="145">
        <f t="shared" si="99"/>
        <v>0</v>
      </c>
      <c r="AC187" s="145" t="s">
        <v>697</v>
      </c>
      <c r="AD187" s="181" t="s">
        <v>739</v>
      </c>
    </row>
    <row r="188" spans="1:30" ht="78.75" x14ac:dyDescent="0.2">
      <c r="A188" s="137" t="s">
        <v>268</v>
      </c>
      <c r="B188" s="138" t="s">
        <v>287</v>
      </c>
      <c r="C188" s="6" t="s">
        <v>286</v>
      </c>
      <c r="D188" s="20" t="s">
        <v>569</v>
      </c>
      <c r="E188" s="3" t="s">
        <v>493</v>
      </c>
      <c r="F188" s="3">
        <v>5</v>
      </c>
      <c r="G188" s="4">
        <v>91793130</v>
      </c>
      <c r="H188" s="3" t="s">
        <v>493</v>
      </c>
      <c r="I188" s="3">
        <v>0</v>
      </c>
      <c r="J188" s="44">
        <v>0</v>
      </c>
      <c r="K188" s="147">
        <v>0</v>
      </c>
      <c r="L188" s="60">
        <v>0</v>
      </c>
      <c r="M188" s="200">
        <v>0</v>
      </c>
      <c r="N188" s="149">
        <v>0</v>
      </c>
      <c r="O188" s="200">
        <v>0</v>
      </c>
      <c r="P188" s="149">
        <v>0</v>
      </c>
      <c r="Q188" s="200">
        <v>0</v>
      </c>
      <c r="R188" s="149">
        <v>0</v>
      </c>
      <c r="S188" s="147"/>
      <c r="T188" s="147"/>
      <c r="U188" s="147">
        <v>0</v>
      </c>
      <c r="V188" s="150">
        <f t="shared" si="84"/>
        <v>0</v>
      </c>
      <c r="W188" s="144">
        <f t="shared" si="97"/>
        <v>0</v>
      </c>
      <c r="X188" s="144">
        <f t="shared" si="97"/>
        <v>0</v>
      </c>
      <c r="Y188" s="147">
        <f t="shared" si="98"/>
        <v>0</v>
      </c>
      <c r="Z188" s="60">
        <f t="shared" si="98"/>
        <v>0</v>
      </c>
      <c r="AA188" s="144">
        <f t="shared" si="99"/>
        <v>0</v>
      </c>
      <c r="AB188" s="145">
        <f t="shared" si="99"/>
        <v>0</v>
      </c>
      <c r="AC188" s="145" t="s">
        <v>697</v>
      </c>
      <c r="AD188" s="181" t="s">
        <v>739</v>
      </c>
    </row>
    <row r="189" spans="1:30" ht="78.75" x14ac:dyDescent="0.2">
      <c r="A189" s="137" t="s">
        <v>269</v>
      </c>
      <c r="B189" s="138" t="s">
        <v>289</v>
      </c>
      <c r="C189" s="6" t="s">
        <v>288</v>
      </c>
      <c r="D189" s="20" t="s">
        <v>570</v>
      </c>
      <c r="E189" s="3" t="s">
        <v>493</v>
      </c>
      <c r="F189" s="3">
        <v>5</v>
      </c>
      <c r="G189" s="4">
        <v>93293130</v>
      </c>
      <c r="H189" s="3" t="s">
        <v>493</v>
      </c>
      <c r="I189" s="3">
        <v>0</v>
      </c>
      <c r="J189" s="44">
        <v>0</v>
      </c>
      <c r="K189" s="147">
        <v>0</v>
      </c>
      <c r="L189" s="60">
        <v>0</v>
      </c>
      <c r="M189" s="200">
        <v>0</v>
      </c>
      <c r="N189" s="149">
        <v>0</v>
      </c>
      <c r="O189" s="200">
        <v>0</v>
      </c>
      <c r="P189" s="149">
        <v>0</v>
      </c>
      <c r="Q189" s="200">
        <v>0</v>
      </c>
      <c r="R189" s="149">
        <v>0</v>
      </c>
      <c r="S189" s="147"/>
      <c r="T189" s="147"/>
      <c r="U189" s="147">
        <v>0</v>
      </c>
      <c r="V189" s="150">
        <f t="shared" si="84"/>
        <v>0</v>
      </c>
      <c r="W189" s="144">
        <f t="shared" si="97"/>
        <v>0</v>
      </c>
      <c r="X189" s="144">
        <f t="shared" si="97"/>
        <v>0</v>
      </c>
      <c r="Y189" s="147">
        <f t="shared" si="98"/>
        <v>0</v>
      </c>
      <c r="Z189" s="60">
        <f t="shared" si="98"/>
        <v>0</v>
      </c>
      <c r="AA189" s="144">
        <f t="shared" si="99"/>
        <v>0</v>
      </c>
      <c r="AB189" s="145">
        <f t="shared" si="99"/>
        <v>0</v>
      </c>
      <c r="AC189" s="145" t="s">
        <v>697</v>
      </c>
      <c r="AD189" s="181" t="s">
        <v>739</v>
      </c>
    </row>
    <row r="190" spans="1:30" ht="22.5" x14ac:dyDescent="0.2">
      <c r="A190" s="137" t="s">
        <v>646</v>
      </c>
      <c r="B190" s="138" t="s">
        <v>291</v>
      </c>
      <c r="C190" s="6" t="s">
        <v>290</v>
      </c>
      <c r="D190" s="256" t="s">
        <v>571</v>
      </c>
      <c r="E190" s="3" t="s">
        <v>446</v>
      </c>
      <c r="F190" s="3">
        <v>5</v>
      </c>
      <c r="G190" s="4">
        <v>91793130</v>
      </c>
      <c r="H190" s="3" t="s">
        <v>446</v>
      </c>
      <c r="I190" s="3">
        <v>0</v>
      </c>
      <c r="J190" s="44">
        <v>0</v>
      </c>
      <c r="K190" s="147">
        <v>0</v>
      </c>
      <c r="L190" s="60">
        <v>0</v>
      </c>
      <c r="M190" s="200">
        <v>0</v>
      </c>
      <c r="N190" s="149">
        <v>0</v>
      </c>
      <c r="O190" s="200">
        <v>0</v>
      </c>
      <c r="P190" s="149">
        <v>0</v>
      </c>
      <c r="Q190" s="200">
        <v>0</v>
      </c>
      <c r="R190" s="149">
        <v>0</v>
      </c>
      <c r="S190" s="147"/>
      <c r="T190" s="147"/>
      <c r="U190" s="147">
        <v>0</v>
      </c>
      <c r="V190" s="150">
        <f t="shared" si="84"/>
        <v>0</v>
      </c>
      <c r="W190" s="144">
        <f t="shared" si="97"/>
        <v>0</v>
      </c>
      <c r="X190" s="144">
        <f t="shared" si="97"/>
        <v>0</v>
      </c>
      <c r="Y190" s="147">
        <f t="shared" si="98"/>
        <v>0</v>
      </c>
      <c r="Z190" s="60">
        <f t="shared" si="98"/>
        <v>0</v>
      </c>
      <c r="AA190" s="144">
        <f t="shared" si="99"/>
        <v>0</v>
      </c>
      <c r="AB190" s="145">
        <f t="shared" si="99"/>
        <v>0</v>
      </c>
      <c r="AC190" s="145" t="s">
        <v>697</v>
      </c>
      <c r="AD190" s="181" t="s">
        <v>739</v>
      </c>
    </row>
    <row r="191" spans="1:30" ht="56.25" x14ac:dyDescent="0.2">
      <c r="A191" s="137" t="s">
        <v>647</v>
      </c>
      <c r="B191" s="138" t="s">
        <v>292</v>
      </c>
      <c r="C191" s="6" t="s">
        <v>444</v>
      </c>
      <c r="D191" s="256" t="s">
        <v>572</v>
      </c>
      <c r="E191" s="3" t="s">
        <v>446</v>
      </c>
      <c r="F191" s="3">
        <v>5</v>
      </c>
      <c r="G191" s="4">
        <v>90397865</v>
      </c>
      <c r="H191" s="3" t="s">
        <v>446</v>
      </c>
      <c r="I191" s="3">
        <v>0</v>
      </c>
      <c r="J191" s="44">
        <v>0</v>
      </c>
      <c r="K191" s="147">
        <v>0</v>
      </c>
      <c r="L191" s="60">
        <v>0</v>
      </c>
      <c r="M191" s="200">
        <v>0</v>
      </c>
      <c r="N191" s="149">
        <v>0</v>
      </c>
      <c r="O191" s="200">
        <v>0</v>
      </c>
      <c r="P191" s="149">
        <v>0</v>
      </c>
      <c r="Q191" s="200">
        <v>0</v>
      </c>
      <c r="R191" s="149">
        <v>0</v>
      </c>
      <c r="S191" s="147"/>
      <c r="T191" s="147"/>
      <c r="U191" s="147">
        <v>0</v>
      </c>
      <c r="V191" s="150">
        <f t="shared" si="84"/>
        <v>0</v>
      </c>
      <c r="W191" s="144">
        <f t="shared" si="97"/>
        <v>0</v>
      </c>
      <c r="X191" s="144">
        <f t="shared" si="97"/>
        <v>0</v>
      </c>
      <c r="Y191" s="147">
        <f t="shared" si="98"/>
        <v>0</v>
      </c>
      <c r="Z191" s="60">
        <f t="shared" si="98"/>
        <v>0</v>
      </c>
      <c r="AA191" s="144">
        <f t="shared" si="99"/>
        <v>0</v>
      </c>
      <c r="AB191" s="145">
        <f t="shared" si="99"/>
        <v>0</v>
      </c>
      <c r="AC191" s="145" t="s">
        <v>697</v>
      </c>
      <c r="AD191" s="181" t="s">
        <v>739</v>
      </c>
    </row>
    <row r="192" spans="1:30" x14ac:dyDescent="0.2">
      <c r="A192" s="646" t="s">
        <v>699</v>
      </c>
      <c r="B192" s="646"/>
      <c r="C192" s="646"/>
      <c r="D192" s="646"/>
      <c r="E192" s="646"/>
      <c r="F192" s="646"/>
      <c r="G192" s="646"/>
      <c r="H192" s="646"/>
      <c r="I192" s="646"/>
      <c r="J192" s="646"/>
      <c r="K192" s="646"/>
      <c r="L192" s="646"/>
      <c r="M192" s="646"/>
      <c r="N192" s="646"/>
      <c r="O192" s="646"/>
      <c r="P192" s="646"/>
      <c r="Q192" s="646"/>
      <c r="R192" s="646"/>
      <c r="S192" s="646"/>
      <c r="T192" s="646"/>
      <c r="U192" s="646"/>
      <c r="V192" s="646"/>
      <c r="W192" s="151">
        <f>AVERAGE(W178:W191)</f>
        <v>0</v>
      </c>
      <c r="X192" s="151">
        <f>AVERAGE(X178:X191)</f>
        <v>0</v>
      </c>
      <c r="Y192" s="152"/>
      <c r="Z192" s="152"/>
      <c r="AA192" s="153"/>
      <c r="AB192" s="151"/>
      <c r="AC192" s="151"/>
      <c r="AD192" s="154"/>
    </row>
    <row r="193" spans="1:30" x14ac:dyDescent="0.2">
      <c r="A193" s="647" t="s">
        <v>685</v>
      </c>
      <c r="B193" s="648"/>
      <c r="C193" s="648"/>
      <c r="D193" s="648"/>
      <c r="E193" s="648"/>
      <c r="F193" s="648"/>
      <c r="G193" s="648"/>
      <c r="H193" s="648"/>
      <c r="I193" s="648"/>
      <c r="J193" s="648"/>
      <c r="K193" s="648"/>
      <c r="L193" s="648"/>
      <c r="M193" s="648"/>
      <c r="N193" s="648"/>
      <c r="O193" s="648"/>
      <c r="P193" s="648"/>
      <c r="Q193" s="648"/>
      <c r="R193" s="648"/>
      <c r="S193" s="648"/>
      <c r="T193" s="648"/>
      <c r="U193" s="648"/>
      <c r="V193" s="649"/>
      <c r="W193" s="151" t="str">
        <f t="shared" ref="W193:X193" si="100">IF(W192&lt;=50,"(SR)",IF(W192&lt;=65,"(R)",IF(W192&lt;=75,"(S)",IF(W192&lt;=90,"(T)","(ST)"))))</f>
        <v>(SR)</v>
      </c>
      <c r="X193" s="151" t="str">
        <f t="shared" si="100"/>
        <v>(SR)</v>
      </c>
      <c r="Y193" s="152"/>
      <c r="Z193" s="152"/>
      <c r="AA193" s="155"/>
      <c r="AB193" s="155"/>
      <c r="AC193" s="155"/>
      <c r="AD193" s="154"/>
    </row>
    <row r="194" spans="1:30" ht="45" x14ac:dyDescent="0.2">
      <c r="A194" s="650" t="s">
        <v>136</v>
      </c>
      <c r="B194" s="628" t="s">
        <v>298</v>
      </c>
      <c r="C194" s="664" t="s">
        <v>297</v>
      </c>
      <c r="D194" s="1" t="s">
        <v>575</v>
      </c>
      <c r="E194" s="16" t="s">
        <v>18</v>
      </c>
      <c r="F194" s="16">
        <v>5</v>
      </c>
      <c r="G194" s="209">
        <f>SUM(G196+G197+G198+G200+G201+G202)</f>
        <v>547541105</v>
      </c>
      <c r="H194" s="16" t="s">
        <v>18</v>
      </c>
      <c r="I194" s="174">
        <v>0</v>
      </c>
      <c r="J194" s="206">
        <v>0</v>
      </c>
      <c r="K194" s="174">
        <v>1</v>
      </c>
      <c r="L194" s="209">
        <f>SUM(L196+L197+L198+L200+L201+L202)</f>
        <v>128000000</v>
      </c>
      <c r="M194" s="174">
        <v>0</v>
      </c>
      <c r="N194" s="197">
        <f>SUM(N196+N197+N198+N200+N201+N202)</f>
        <v>5000000</v>
      </c>
      <c r="O194" s="174">
        <v>0</v>
      </c>
      <c r="P194" s="197">
        <f>SUM(P196+P197+P198+P200+P201+P202)</f>
        <v>52221500</v>
      </c>
      <c r="Q194" s="174">
        <v>1</v>
      </c>
      <c r="R194" s="197">
        <f>SUM(R196+R197+R198+R200+R201+R202)</f>
        <v>26348400</v>
      </c>
      <c r="S194" s="147"/>
      <c r="T194" s="197">
        <f>SUM(T196+T197+T198+T200+T201+T202)</f>
        <v>41351500</v>
      </c>
      <c r="U194" s="29">
        <f t="shared" ref="U194:U195" si="101">M194+O194+Q194+S194</f>
        <v>1</v>
      </c>
      <c r="V194" s="121">
        <f>N194+P194+R194+T194</f>
        <v>124921400</v>
      </c>
      <c r="W194" s="159">
        <f>U194/K194*100</f>
        <v>100</v>
      </c>
      <c r="X194" s="129">
        <f t="shared" ref="X194:X196" si="102">V194/L194*100</f>
        <v>97.59484375000001</v>
      </c>
      <c r="Y194" s="174">
        <f t="shared" si="98"/>
        <v>1</v>
      </c>
      <c r="Z194" s="210">
        <f>SUM(Z196+Z197+Z198+Z200+Z201+Z202)</f>
        <v>124921400</v>
      </c>
      <c r="AA194" s="159">
        <f t="shared" si="99"/>
        <v>20</v>
      </c>
      <c r="AB194" s="129">
        <f t="shared" si="99"/>
        <v>22.814981169313306</v>
      </c>
      <c r="AC194" s="145" t="s">
        <v>697</v>
      </c>
      <c r="AD194" s="147"/>
    </row>
    <row r="195" spans="1:30" ht="22.5" x14ac:dyDescent="0.2">
      <c r="A195" s="652"/>
      <c r="B195" s="630"/>
      <c r="C195" s="665"/>
      <c r="D195" s="72" t="s">
        <v>576</v>
      </c>
      <c r="E195" s="16" t="s">
        <v>18</v>
      </c>
      <c r="F195" s="16">
        <v>10</v>
      </c>
      <c r="G195" s="206">
        <f>SUM(G199)</f>
        <v>0</v>
      </c>
      <c r="H195" s="16" t="s">
        <v>18</v>
      </c>
      <c r="I195" s="174">
        <v>0</v>
      </c>
      <c r="J195" s="206">
        <v>0</v>
      </c>
      <c r="K195" s="174">
        <v>2</v>
      </c>
      <c r="L195" s="204">
        <f>SUM(L199)</f>
        <v>15980000</v>
      </c>
      <c r="M195" s="174">
        <v>0</v>
      </c>
      <c r="N195" s="206">
        <f>SUM(N199)</f>
        <v>0</v>
      </c>
      <c r="O195" s="174">
        <v>2</v>
      </c>
      <c r="P195" s="197">
        <f>SUM(P199)</f>
        <v>15980000</v>
      </c>
      <c r="Q195" s="174">
        <v>0</v>
      </c>
      <c r="R195" s="195">
        <f>SUM(R199)</f>
        <v>0</v>
      </c>
      <c r="S195" s="147"/>
      <c r="T195" s="195">
        <f>SUM(T199)</f>
        <v>0</v>
      </c>
      <c r="U195" s="29">
        <f t="shared" si="101"/>
        <v>2</v>
      </c>
      <c r="V195" s="124">
        <f t="shared" si="84"/>
        <v>15980000</v>
      </c>
      <c r="W195" s="159">
        <f>U195/K195*100</f>
        <v>100</v>
      </c>
      <c r="X195" s="129">
        <f t="shared" si="102"/>
        <v>100</v>
      </c>
      <c r="Y195" s="174">
        <f t="shared" si="98"/>
        <v>2</v>
      </c>
      <c r="Z195" s="66">
        <f t="shared" si="98"/>
        <v>15980000</v>
      </c>
      <c r="AA195" s="159">
        <f t="shared" si="99"/>
        <v>20</v>
      </c>
      <c r="AB195" s="129">
        <v>0</v>
      </c>
      <c r="AC195" s="145" t="s">
        <v>697</v>
      </c>
      <c r="AD195" s="147"/>
    </row>
    <row r="196" spans="1:30" ht="90" x14ac:dyDescent="0.2">
      <c r="A196" s="137" t="s">
        <v>137</v>
      </c>
      <c r="B196" s="138" t="s">
        <v>300</v>
      </c>
      <c r="C196" s="6" t="s">
        <v>299</v>
      </c>
      <c r="D196" s="6" t="s">
        <v>577</v>
      </c>
      <c r="E196" s="7" t="s">
        <v>474</v>
      </c>
      <c r="F196" s="7">
        <v>6</v>
      </c>
      <c r="G196" s="8">
        <v>97793130</v>
      </c>
      <c r="H196" s="7" t="s">
        <v>474</v>
      </c>
      <c r="I196" s="7">
        <v>0</v>
      </c>
      <c r="J196" s="13">
        <v>0</v>
      </c>
      <c r="K196" s="147">
        <v>1</v>
      </c>
      <c r="L196" s="73">
        <v>5000000</v>
      </c>
      <c r="M196" s="147">
        <v>1</v>
      </c>
      <c r="N196" s="193">
        <v>5000000</v>
      </c>
      <c r="O196" s="147">
        <v>0</v>
      </c>
      <c r="P196" s="148">
        <v>0</v>
      </c>
      <c r="Q196" s="147">
        <v>0</v>
      </c>
      <c r="R196" s="148">
        <v>0</v>
      </c>
      <c r="S196" s="147"/>
      <c r="T196" s="147"/>
      <c r="U196" s="31">
        <f>M196+O196+Q196+S196</f>
        <v>1</v>
      </c>
      <c r="V196" s="143">
        <f t="shared" si="84"/>
        <v>5000000</v>
      </c>
      <c r="W196" s="144">
        <f>U196/K196*100</f>
        <v>100</v>
      </c>
      <c r="X196" s="145">
        <f t="shared" si="102"/>
        <v>100</v>
      </c>
      <c r="Y196" s="147">
        <f t="shared" ref="Y196:Z208" si="103">I196+U196</f>
        <v>1</v>
      </c>
      <c r="Z196" s="12">
        <f t="shared" si="103"/>
        <v>5000000</v>
      </c>
      <c r="AA196" s="145">
        <f t="shared" ref="AA196:AB211" si="104">Y196/F196*100</f>
        <v>16.666666666666664</v>
      </c>
      <c r="AB196" s="145">
        <f t="shared" si="104"/>
        <v>5.1128335906622482</v>
      </c>
      <c r="AC196" s="145" t="s">
        <v>697</v>
      </c>
      <c r="AD196" s="147"/>
    </row>
    <row r="197" spans="1:30" ht="33.75" x14ac:dyDescent="0.2">
      <c r="A197" s="137" t="s">
        <v>138</v>
      </c>
      <c r="B197" s="138" t="s">
        <v>302</v>
      </c>
      <c r="C197" s="6" t="s">
        <v>301</v>
      </c>
      <c r="D197" s="20" t="s">
        <v>578</v>
      </c>
      <c r="E197" s="74" t="s">
        <v>446</v>
      </c>
      <c r="F197" s="74">
        <v>10</v>
      </c>
      <c r="G197" s="12">
        <v>85793130</v>
      </c>
      <c r="H197" s="74" t="s">
        <v>446</v>
      </c>
      <c r="I197" s="74">
        <v>0</v>
      </c>
      <c r="J197" s="60">
        <v>0</v>
      </c>
      <c r="K197" s="147">
        <v>0</v>
      </c>
      <c r="L197" s="60">
        <v>0</v>
      </c>
      <c r="M197" s="200">
        <v>0</v>
      </c>
      <c r="N197" s="149">
        <v>0</v>
      </c>
      <c r="O197" s="200">
        <v>0</v>
      </c>
      <c r="P197" s="149">
        <v>0</v>
      </c>
      <c r="Q197" s="147"/>
      <c r="R197" s="147"/>
      <c r="S197" s="147"/>
      <c r="T197" s="147"/>
      <c r="U197" s="147">
        <v>0</v>
      </c>
      <c r="V197" s="150">
        <f t="shared" si="84"/>
        <v>0</v>
      </c>
      <c r="W197" s="145">
        <f>U197/F197*100</f>
        <v>0</v>
      </c>
      <c r="X197" s="145">
        <f>V197/G197*100</f>
        <v>0</v>
      </c>
      <c r="Y197" s="147">
        <f t="shared" si="103"/>
        <v>0</v>
      </c>
      <c r="Z197" s="60">
        <f t="shared" si="103"/>
        <v>0</v>
      </c>
      <c r="AA197" s="144">
        <f t="shared" si="104"/>
        <v>0</v>
      </c>
      <c r="AB197" s="145">
        <f t="shared" si="104"/>
        <v>0</v>
      </c>
      <c r="AC197" s="145" t="s">
        <v>697</v>
      </c>
      <c r="AD197" s="147" t="s">
        <v>718</v>
      </c>
    </row>
    <row r="198" spans="1:30" ht="22.5" x14ac:dyDescent="0.2">
      <c r="A198" s="670" t="s">
        <v>293</v>
      </c>
      <c r="B198" s="672" t="s">
        <v>304</v>
      </c>
      <c r="C198" s="674" t="s">
        <v>303</v>
      </c>
      <c r="D198" s="20" t="s">
        <v>579</v>
      </c>
      <c r="E198" s="74" t="s">
        <v>18</v>
      </c>
      <c r="F198" s="74">
        <v>17</v>
      </c>
      <c r="G198" s="12">
        <v>82793130</v>
      </c>
      <c r="H198" s="74" t="s">
        <v>18</v>
      </c>
      <c r="I198" s="74">
        <v>0</v>
      </c>
      <c r="J198" s="60">
        <v>0</v>
      </c>
      <c r="K198" s="147">
        <v>0</v>
      </c>
      <c r="L198" s="60">
        <v>0</v>
      </c>
      <c r="M198" s="200">
        <v>0</v>
      </c>
      <c r="N198" s="149">
        <v>0</v>
      </c>
      <c r="O198" s="200">
        <v>0</v>
      </c>
      <c r="P198" s="149">
        <v>0</v>
      </c>
      <c r="Q198" s="147">
        <v>0</v>
      </c>
      <c r="R198" s="148">
        <v>0</v>
      </c>
      <c r="S198" s="147"/>
      <c r="T198" s="147"/>
      <c r="U198" s="31">
        <f>M198+O198+Q198+S198</f>
        <v>0</v>
      </c>
      <c r="V198" s="150">
        <f t="shared" si="84"/>
        <v>0</v>
      </c>
      <c r="W198" s="145">
        <f t="shared" ref="W198:X198" si="105">U198/F198*100</f>
        <v>0</v>
      </c>
      <c r="X198" s="145">
        <f t="shared" si="105"/>
        <v>0</v>
      </c>
      <c r="Y198" s="147">
        <f t="shared" si="103"/>
        <v>0</v>
      </c>
      <c r="Z198" s="60">
        <f t="shared" si="103"/>
        <v>0</v>
      </c>
      <c r="AA198" s="144">
        <f t="shared" si="104"/>
        <v>0</v>
      </c>
      <c r="AB198" s="145">
        <f t="shared" si="104"/>
        <v>0</v>
      </c>
      <c r="AC198" s="145" t="s">
        <v>697</v>
      </c>
      <c r="AD198" s="147" t="s">
        <v>718</v>
      </c>
    </row>
    <row r="199" spans="1:30" ht="22.5" x14ac:dyDescent="0.2">
      <c r="A199" s="671"/>
      <c r="B199" s="673"/>
      <c r="C199" s="675"/>
      <c r="D199" s="20" t="s">
        <v>580</v>
      </c>
      <c r="E199" s="74" t="s">
        <v>18</v>
      </c>
      <c r="F199" s="74">
        <v>15980</v>
      </c>
      <c r="G199" s="75">
        <v>0</v>
      </c>
      <c r="H199" s="74" t="s">
        <v>18</v>
      </c>
      <c r="I199" s="74">
        <v>0</v>
      </c>
      <c r="J199" s="60">
        <v>0</v>
      </c>
      <c r="K199" s="147">
        <v>3196</v>
      </c>
      <c r="L199" s="76">
        <v>15980000</v>
      </c>
      <c r="M199" s="200">
        <v>0</v>
      </c>
      <c r="N199" s="149">
        <v>0</v>
      </c>
      <c r="O199" s="147">
        <v>3196</v>
      </c>
      <c r="P199" s="175">
        <v>15980000</v>
      </c>
      <c r="Q199" s="147">
        <v>3196</v>
      </c>
      <c r="R199" s="148">
        <v>0</v>
      </c>
      <c r="S199" s="147"/>
      <c r="T199" s="147"/>
      <c r="U199" s="31">
        <v>3196</v>
      </c>
      <c r="V199" s="177">
        <f>N199+P199+R199+T199</f>
        <v>15980000</v>
      </c>
      <c r="W199" s="144">
        <f>U199/K199*100</f>
        <v>100</v>
      </c>
      <c r="X199" s="145">
        <f t="shared" ref="X199" si="106">V199/L199*100</f>
        <v>100</v>
      </c>
      <c r="Y199" s="147">
        <f t="shared" si="103"/>
        <v>3196</v>
      </c>
      <c r="Z199" s="12">
        <f t="shared" si="103"/>
        <v>15980000</v>
      </c>
      <c r="AA199" s="144">
        <f t="shared" si="104"/>
        <v>20</v>
      </c>
      <c r="AB199" s="139">
        <v>0</v>
      </c>
      <c r="AC199" s="145" t="s">
        <v>697</v>
      </c>
      <c r="AD199" s="147"/>
    </row>
    <row r="200" spans="1:30" ht="22.5" x14ac:dyDescent="0.2">
      <c r="A200" s="137" t="s">
        <v>294</v>
      </c>
      <c r="B200" s="138" t="s">
        <v>306</v>
      </c>
      <c r="C200" s="6" t="s">
        <v>305</v>
      </c>
      <c r="D200" s="20" t="s">
        <v>581</v>
      </c>
      <c r="E200" s="74" t="s">
        <v>446</v>
      </c>
      <c r="F200" s="74">
        <v>17</v>
      </c>
      <c r="G200" s="12">
        <v>100575455</v>
      </c>
      <c r="H200" s="74" t="s">
        <v>446</v>
      </c>
      <c r="I200" s="74">
        <v>0</v>
      </c>
      <c r="J200" s="60">
        <v>0</v>
      </c>
      <c r="K200" s="147">
        <v>0</v>
      </c>
      <c r="L200" s="77">
        <v>15000000</v>
      </c>
      <c r="M200" s="200">
        <v>0</v>
      </c>
      <c r="N200" s="149">
        <v>0</v>
      </c>
      <c r="O200" s="200">
        <v>0</v>
      </c>
      <c r="P200" s="149">
        <v>0</v>
      </c>
      <c r="Q200" s="147">
        <v>0</v>
      </c>
      <c r="R200" s="148">
        <v>0</v>
      </c>
      <c r="S200" s="147"/>
      <c r="T200" s="275">
        <v>15000000</v>
      </c>
      <c r="U200" s="31">
        <f t="shared" ref="U200" si="107">M200+O200+Q200+S200</f>
        <v>0</v>
      </c>
      <c r="V200" s="143">
        <f t="shared" si="84"/>
        <v>15000000</v>
      </c>
      <c r="W200" s="145">
        <f t="shared" ref="W200:X248" si="108">U200/F200*100</f>
        <v>0</v>
      </c>
      <c r="X200" s="145">
        <f t="shared" si="108"/>
        <v>14.914175630624788</v>
      </c>
      <c r="Y200" s="147">
        <f t="shared" si="103"/>
        <v>0</v>
      </c>
      <c r="Z200" s="60">
        <f t="shared" si="103"/>
        <v>15000000</v>
      </c>
      <c r="AA200" s="144">
        <f t="shared" si="104"/>
        <v>0</v>
      </c>
      <c r="AB200" s="145">
        <f t="shared" si="104"/>
        <v>14.914175630624788</v>
      </c>
      <c r="AC200" s="145" t="s">
        <v>697</v>
      </c>
      <c r="AD200" s="147" t="s">
        <v>718</v>
      </c>
    </row>
    <row r="201" spans="1:30" ht="33.75" x14ac:dyDescent="0.2">
      <c r="A201" s="137" t="s">
        <v>295</v>
      </c>
      <c r="B201" s="138" t="s">
        <v>308</v>
      </c>
      <c r="C201" s="6" t="s">
        <v>307</v>
      </c>
      <c r="D201" s="20" t="s">
        <v>582</v>
      </c>
      <c r="E201" s="74" t="s">
        <v>18</v>
      </c>
      <c r="F201" s="74">
        <v>72</v>
      </c>
      <c r="G201" s="12">
        <v>87793130</v>
      </c>
      <c r="H201" s="74" t="s">
        <v>18</v>
      </c>
      <c r="I201" s="74">
        <v>0</v>
      </c>
      <c r="J201" s="60">
        <v>0</v>
      </c>
      <c r="K201" s="147">
        <v>12</v>
      </c>
      <c r="L201" s="77">
        <v>108000000</v>
      </c>
      <c r="M201" s="200">
        <v>0</v>
      </c>
      <c r="N201" s="149">
        <v>0</v>
      </c>
      <c r="O201" s="147">
        <v>6</v>
      </c>
      <c r="P201" s="175">
        <v>52221500</v>
      </c>
      <c r="Q201" s="147">
        <v>3</v>
      </c>
      <c r="R201" s="175">
        <v>26348400</v>
      </c>
      <c r="S201" s="147">
        <v>3</v>
      </c>
      <c r="T201" s="275">
        <v>26351500</v>
      </c>
      <c r="U201" s="31">
        <f>M201+O201+Q201+S201</f>
        <v>12</v>
      </c>
      <c r="V201" s="177">
        <f t="shared" si="84"/>
        <v>104921400</v>
      </c>
      <c r="W201" s="144">
        <f>U201/K201*100</f>
        <v>100</v>
      </c>
      <c r="X201" s="145">
        <f t="shared" ref="X201" si="109">V201/L201*100</f>
        <v>97.149444444444441</v>
      </c>
      <c r="Y201" s="147">
        <f t="shared" si="103"/>
        <v>12</v>
      </c>
      <c r="Z201" s="12">
        <f t="shared" si="103"/>
        <v>104921400</v>
      </c>
      <c r="AA201" s="144">
        <f t="shared" si="104"/>
        <v>16.666666666666664</v>
      </c>
      <c r="AB201" s="145">
        <f t="shared" si="104"/>
        <v>119.50980674683771</v>
      </c>
      <c r="AC201" s="145" t="s">
        <v>697</v>
      </c>
      <c r="AD201" s="147"/>
    </row>
    <row r="202" spans="1:30" ht="33.75" x14ac:dyDescent="0.2">
      <c r="A202" s="137" t="s">
        <v>296</v>
      </c>
      <c r="B202" s="138" t="s">
        <v>310</v>
      </c>
      <c r="C202" s="6" t="s">
        <v>309</v>
      </c>
      <c r="D202" s="20" t="s">
        <v>583</v>
      </c>
      <c r="E202" s="74" t="s">
        <v>446</v>
      </c>
      <c r="F202" s="74">
        <v>6</v>
      </c>
      <c r="G202" s="12">
        <v>92793130</v>
      </c>
      <c r="H202" s="74" t="s">
        <v>446</v>
      </c>
      <c r="I202" s="74">
        <v>0</v>
      </c>
      <c r="J202" s="60">
        <v>0</v>
      </c>
      <c r="K202" s="147">
        <v>0</v>
      </c>
      <c r="L202" s="60">
        <v>0</v>
      </c>
      <c r="M202" s="200">
        <v>0</v>
      </c>
      <c r="N202" s="149">
        <v>0</v>
      </c>
      <c r="O202" s="200">
        <v>0</v>
      </c>
      <c r="P202" s="149">
        <v>0</v>
      </c>
      <c r="Q202" s="200">
        <v>0</v>
      </c>
      <c r="R202" s="149">
        <v>0</v>
      </c>
      <c r="S202" s="147"/>
      <c r="T202" s="147"/>
      <c r="U202" s="147">
        <v>0</v>
      </c>
      <c r="V202" s="150">
        <f t="shared" si="84"/>
        <v>0</v>
      </c>
      <c r="W202" s="145">
        <f t="shared" si="108"/>
        <v>0</v>
      </c>
      <c r="X202" s="145">
        <f t="shared" si="108"/>
        <v>0</v>
      </c>
      <c r="Y202" s="147">
        <f t="shared" si="103"/>
        <v>0</v>
      </c>
      <c r="Z202" s="60">
        <f t="shared" si="103"/>
        <v>0</v>
      </c>
      <c r="AA202" s="144">
        <f t="shared" si="104"/>
        <v>0</v>
      </c>
      <c r="AB202" s="145">
        <f t="shared" si="104"/>
        <v>0</v>
      </c>
      <c r="AC202" s="145" t="s">
        <v>697</v>
      </c>
      <c r="AD202" s="147" t="s">
        <v>718</v>
      </c>
    </row>
    <row r="203" spans="1:30" x14ac:dyDescent="0.2">
      <c r="A203" s="646" t="s">
        <v>699</v>
      </c>
      <c r="B203" s="646"/>
      <c r="C203" s="646"/>
      <c r="D203" s="646"/>
      <c r="E203" s="646"/>
      <c r="F203" s="646"/>
      <c r="G203" s="646"/>
      <c r="H203" s="646"/>
      <c r="I203" s="646"/>
      <c r="J203" s="646"/>
      <c r="K203" s="646"/>
      <c r="L203" s="646"/>
      <c r="M203" s="646"/>
      <c r="N203" s="646"/>
      <c r="O203" s="646"/>
      <c r="P203" s="646"/>
      <c r="Q203" s="646"/>
      <c r="R203" s="646"/>
      <c r="S203" s="646"/>
      <c r="T203" s="646"/>
      <c r="U203" s="646"/>
      <c r="V203" s="646"/>
      <c r="W203" s="151">
        <f>AVERAGE(W196,W197,(W198+W199)/2,W200,W201,W202)</f>
        <v>41.666666666666664</v>
      </c>
      <c r="X203" s="151">
        <f>AVERAGE(X196,X197,(X198+X199)/2,X200,X201,X202)</f>
        <v>43.677270012511542</v>
      </c>
      <c r="Y203" s="152"/>
      <c r="Z203" s="152"/>
      <c r="AA203" s="153"/>
      <c r="AB203" s="151"/>
      <c r="AC203" s="151"/>
      <c r="AD203" s="154"/>
    </row>
    <row r="204" spans="1:30" x14ac:dyDescent="0.2">
      <c r="A204" s="647" t="s">
        <v>685</v>
      </c>
      <c r="B204" s="648"/>
      <c r="C204" s="648"/>
      <c r="D204" s="648"/>
      <c r="E204" s="648"/>
      <c r="F204" s="648"/>
      <c r="G204" s="648"/>
      <c r="H204" s="648"/>
      <c r="I204" s="648"/>
      <c r="J204" s="648"/>
      <c r="K204" s="648"/>
      <c r="L204" s="648"/>
      <c r="M204" s="648"/>
      <c r="N204" s="648"/>
      <c r="O204" s="648"/>
      <c r="P204" s="648"/>
      <c r="Q204" s="648"/>
      <c r="R204" s="648"/>
      <c r="S204" s="648"/>
      <c r="T204" s="648"/>
      <c r="U204" s="648"/>
      <c r="V204" s="649"/>
      <c r="W204" s="151" t="str">
        <f t="shared" ref="W204:X204" si="110">IF(W203&lt;=50,"(SR)",IF(W203&lt;=65,"(R)",IF(W203&lt;=75,"(S)",IF(W203&lt;=90,"(T)","(ST)"))))</f>
        <v>(SR)</v>
      </c>
      <c r="X204" s="151" t="str">
        <f t="shared" si="110"/>
        <v>(SR)</v>
      </c>
      <c r="Y204" s="152"/>
      <c r="Z204" s="152"/>
      <c r="AA204" s="155"/>
      <c r="AB204" s="155"/>
      <c r="AC204" s="155"/>
      <c r="AD204" s="154"/>
    </row>
    <row r="205" spans="1:30" x14ac:dyDescent="0.2">
      <c r="A205" s="660" t="s">
        <v>700</v>
      </c>
      <c r="B205" s="660"/>
      <c r="C205" s="660"/>
      <c r="D205" s="660"/>
      <c r="E205" s="660"/>
      <c r="F205" s="660"/>
      <c r="G205" s="660"/>
      <c r="H205" s="660"/>
      <c r="I205" s="660"/>
      <c r="J205" s="660"/>
      <c r="K205" s="660"/>
      <c r="L205" s="660"/>
      <c r="M205" s="660"/>
      <c r="N205" s="660"/>
      <c r="O205" s="660"/>
      <c r="P205" s="660"/>
      <c r="Q205" s="660"/>
      <c r="R205" s="660"/>
      <c r="S205" s="660"/>
      <c r="T205" s="660"/>
      <c r="U205" s="660"/>
      <c r="V205" s="660"/>
      <c r="W205" s="183">
        <f>AVERAGE(W177,(W194+W195)/2)</f>
        <v>50</v>
      </c>
      <c r="X205" s="183">
        <f>AVERAGE(X177,(X194+X195)/2)</f>
        <v>49.398710937499999</v>
      </c>
      <c r="Y205" s="184"/>
      <c r="Z205" s="184"/>
      <c r="AA205" s="185"/>
      <c r="AB205" s="183"/>
      <c r="AC205" s="183"/>
      <c r="AD205" s="186"/>
    </row>
    <row r="206" spans="1:30" x14ac:dyDescent="0.2">
      <c r="A206" s="661" t="s">
        <v>685</v>
      </c>
      <c r="B206" s="662"/>
      <c r="C206" s="662"/>
      <c r="D206" s="662"/>
      <c r="E206" s="662"/>
      <c r="F206" s="662"/>
      <c r="G206" s="662"/>
      <c r="H206" s="662"/>
      <c r="I206" s="662"/>
      <c r="J206" s="662"/>
      <c r="K206" s="662"/>
      <c r="L206" s="662"/>
      <c r="M206" s="662"/>
      <c r="N206" s="662"/>
      <c r="O206" s="662"/>
      <c r="P206" s="662"/>
      <c r="Q206" s="662"/>
      <c r="R206" s="662"/>
      <c r="S206" s="662"/>
      <c r="T206" s="662"/>
      <c r="U206" s="662"/>
      <c r="V206" s="663"/>
      <c r="W206" s="183" t="str">
        <f t="shared" ref="W206:X206" si="111">IF(W205&lt;=50,"(SR)",IF(W205&lt;=65,"(R)",IF(W205&lt;=75,"(S)",IF(W205&lt;=90,"(T)","(ST)"))))</f>
        <v>(SR)</v>
      </c>
      <c r="X206" s="183" t="str">
        <f t="shared" si="111"/>
        <v>(SR)</v>
      </c>
      <c r="Y206" s="184"/>
      <c r="Z206" s="184"/>
      <c r="AA206" s="187"/>
      <c r="AB206" s="187"/>
      <c r="AC206" s="187"/>
      <c r="AD206" s="186"/>
    </row>
    <row r="207" spans="1:30" x14ac:dyDescent="0.2">
      <c r="A207" s="650" t="s">
        <v>5</v>
      </c>
      <c r="B207" s="628" t="s">
        <v>319</v>
      </c>
      <c r="C207" s="668" t="s">
        <v>318</v>
      </c>
      <c r="D207" s="15" t="s">
        <v>584</v>
      </c>
      <c r="E207" s="78" t="s">
        <v>10</v>
      </c>
      <c r="F207" s="37">
        <v>75.84</v>
      </c>
      <c r="G207" s="119">
        <f>SUM(G209+G223+G230+G244)</f>
        <v>16407224196.124233</v>
      </c>
      <c r="H207" s="78" t="s">
        <v>10</v>
      </c>
      <c r="I207" s="37">
        <v>64.459999999999994</v>
      </c>
      <c r="J207" s="119">
        <f>SUM(J209+J223+J230+J244)</f>
        <v>4124768077</v>
      </c>
      <c r="K207" s="136">
        <v>75.64</v>
      </c>
      <c r="L207" s="119">
        <f>SUM(L209+L223+L230+L244)</f>
        <v>3236280000</v>
      </c>
      <c r="M207" s="136">
        <v>18.91</v>
      </c>
      <c r="N207" s="66">
        <f>SUM(N209+N223+N230+N244)</f>
        <v>50400000</v>
      </c>
      <c r="O207" s="136">
        <v>18.91</v>
      </c>
      <c r="P207" s="66">
        <f>SUM(P209+P223+P230+P244)</f>
        <v>956483100</v>
      </c>
      <c r="Q207" s="136">
        <v>18.91</v>
      </c>
      <c r="R207" s="66">
        <f>SUM(R209+R223+R230+R244)</f>
        <v>1596761000</v>
      </c>
      <c r="S207" s="136">
        <v>18.91</v>
      </c>
      <c r="T207" s="66">
        <f>SUM(T209+T223+T230+T244)</f>
        <v>566830000</v>
      </c>
      <c r="U207" s="29">
        <f t="shared" ref="U207:U210" si="112">M207+O207+Q207+S207</f>
        <v>75.64</v>
      </c>
      <c r="V207" s="121">
        <f>N207+P207+R207+T207</f>
        <v>3170474100</v>
      </c>
      <c r="W207" s="159">
        <f>U207/K207*100</f>
        <v>100</v>
      </c>
      <c r="X207" s="129">
        <f t="shared" ref="X207:X211" si="113">V207/L207*100</f>
        <v>97.966619081167266</v>
      </c>
      <c r="Y207" s="37">
        <v>64.459999999999994</v>
      </c>
      <c r="Z207" s="133">
        <f>SUM(Z209+Z223+Z230+Z244)</f>
        <v>7295242177</v>
      </c>
      <c r="AA207" s="129">
        <f>Y207/F207*100</f>
        <v>84.99472573839661</v>
      </c>
      <c r="AB207" s="129">
        <f t="shared" si="104"/>
        <v>44.463597801773844</v>
      </c>
      <c r="AC207" s="145" t="s">
        <v>697</v>
      </c>
      <c r="AD207" s="118"/>
    </row>
    <row r="208" spans="1:30" ht="22.5" x14ac:dyDescent="0.2">
      <c r="A208" s="652"/>
      <c r="B208" s="630"/>
      <c r="C208" s="669"/>
      <c r="D208" s="15" t="s">
        <v>585</v>
      </c>
      <c r="E208" s="79" t="s">
        <v>10</v>
      </c>
      <c r="F208" s="37">
        <v>75</v>
      </c>
      <c r="G208" s="196">
        <f>SUM(G210)</f>
        <v>0</v>
      </c>
      <c r="H208" s="79" t="s">
        <v>10</v>
      </c>
      <c r="I208" s="174">
        <v>0</v>
      </c>
      <c r="J208" s="206">
        <v>0</v>
      </c>
      <c r="K208" s="136">
        <v>75</v>
      </c>
      <c r="L208" s="119">
        <f>SUM(L210)</f>
        <v>196000000</v>
      </c>
      <c r="M208" s="174">
        <v>0</v>
      </c>
      <c r="N208" s="196">
        <f>SUM(N210)</f>
        <v>0</v>
      </c>
      <c r="O208" s="174">
        <v>37.5</v>
      </c>
      <c r="P208" s="66">
        <f>SUM(P210)</f>
        <v>77100000</v>
      </c>
      <c r="Q208" s="172">
        <v>18.75</v>
      </c>
      <c r="R208" s="66">
        <f>SUM(R210)</f>
        <v>57550000</v>
      </c>
      <c r="S208" s="136">
        <v>18.75</v>
      </c>
      <c r="T208" s="66">
        <f>SUM(T210)</f>
        <v>57550000</v>
      </c>
      <c r="U208" s="29">
        <f t="shared" si="112"/>
        <v>75</v>
      </c>
      <c r="V208" s="124">
        <f>N208+P208+R208+T208</f>
        <v>192200000</v>
      </c>
      <c r="W208" s="159">
        <f>U208/K208*100</f>
        <v>100</v>
      </c>
      <c r="X208" s="129">
        <f t="shared" si="113"/>
        <v>98.061224489795919</v>
      </c>
      <c r="Y208" s="174">
        <f t="shared" si="103"/>
        <v>75</v>
      </c>
      <c r="Z208" s="66">
        <f t="shared" si="103"/>
        <v>192200000</v>
      </c>
      <c r="AA208" s="159">
        <f t="shared" si="104"/>
        <v>100</v>
      </c>
      <c r="AB208" s="136">
        <v>0</v>
      </c>
      <c r="AC208" s="145" t="s">
        <v>697</v>
      </c>
      <c r="AD208" s="118"/>
    </row>
    <row r="209" spans="1:30" ht="33.75" x14ac:dyDescent="0.2">
      <c r="A209" s="650" t="s">
        <v>161</v>
      </c>
      <c r="B209" s="628" t="s">
        <v>321</v>
      </c>
      <c r="C209" s="664" t="s">
        <v>320</v>
      </c>
      <c r="D209" s="15" t="s">
        <v>586</v>
      </c>
      <c r="E209" s="80" t="s">
        <v>588</v>
      </c>
      <c r="F209" s="80">
        <v>17</v>
      </c>
      <c r="G209" s="119">
        <f>SUM(G211+G212+G213+G214+G215+G216+G218+G219)</f>
        <v>7236271658.1242342</v>
      </c>
      <c r="H209" s="80" t="s">
        <v>588</v>
      </c>
      <c r="I209" s="80">
        <v>4</v>
      </c>
      <c r="J209" s="119">
        <f>SUM(J213+J218+J219)</f>
        <v>1113544100</v>
      </c>
      <c r="K209" s="136">
        <v>2</v>
      </c>
      <c r="L209" s="119">
        <f>SUM(L211+L212+L213+L214+L215+L216+L218+L219)</f>
        <v>704015000</v>
      </c>
      <c r="M209" s="172">
        <v>0</v>
      </c>
      <c r="N209" s="66">
        <f>SUM(N211+N212+N213+N214+N215+N216+N218+N219)</f>
        <v>47000000</v>
      </c>
      <c r="O209" s="172">
        <v>1</v>
      </c>
      <c r="P209" s="66">
        <f>SUM(P211+P212+P213+P214+P215+P216+P218+P219)</f>
        <v>254672000</v>
      </c>
      <c r="Q209" s="172">
        <v>0</v>
      </c>
      <c r="R209" s="66">
        <f>SUM(R211+R212+R213+R214+R215+R216+R218+R219)</f>
        <v>156365750</v>
      </c>
      <c r="S209" s="172">
        <v>1</v>
      </c>
      <c r="T209" s="66">
        <f>SUM(T211+T212+T213+T214+T215+T216+T218+T219)</f>
        <v>214862500</v>
      </c>
      <c r="U209" s="29">
        <f t="shared" si="112"/>
        <v>2</v>
      </c>
      <c r="V209" s="121">
        <f>N209+P209+R209+T209</f>
        <v>672900250</v>
      </c>
      <c r="W209" s="159">
        <f>U209/K209*100</f>
        <v>100</v>
      </c>
      <c r="X209" s="129">
        <f>V209/L209*100</f>
        <v>95.580385361107361</v>
      </c>
      <c r="Y209" s="174">
        <f>I209+U209</f>
        <v>6</v>
      </c>
      <c r="Z209" s="133">
        <f>SUM(Z211+Z212+Z213+Z214+Z215+Z216+Z218+Z219)</f>
        <v>1786444350</v>
      </c>
      <c r="AA209" s="129">
        <f t="shared" si="104"/>
        <v>35.294117647058826</v>
      </c>
      <c r="AB209" s="129">
        <f t="shared" si="104"/>
        <v>24.687358827861875</v>
      </c>
      <c r="AC209" s="145" t="s">
        <v>697</v>
      </c>
      <c r="AD209" s="118"/>
    </row>
    <row r="210" spans="1:30" ht="22.5" x14ac:dyDescent="0.2">
      <c r="A210" s="652"/>
      <c r="B210" s="630"/>
      <c r="C210" s="665"/>
      <c r="D210" s="15" t="s">
        <v>587</v>
      </c>
      <c r="E210" s="80" t="s">
        <v>588</v>
      </c>
      <c r="F210" s="80">
        <v>60</v>
      </c>
      <c r="G210" s="196">
        <f>SUM(G217+G220)</f>
        <v>0</v>
      </c>
      <c r="H210" s="80" t="s">
        <v>588</v>
      </c>
      <c r="I210" s="174">
        <v>0</v>
      </c>
      <c r="J210" s="206">
        <v>0</v>
      </c>
      <c r="K210" s="136">
        <v>12</v>
      </c>
      <c r="L210" s="119">
        <f>SUM(L217+L220)</f>
        <v>196000000</v>
      </c>
      <c r="M210" s="174">
        <v>0</v>
      </c>
      <c r="N210" s="196">
        <f>SUM(N217+N220)</f>
        <v>0</v>
      </c>
      <c r="O210" s="174">
        <v>6</v>
      </c>
      <c r="P210" s="66">
        <f>SUM(P217+P220)</f>
        <v>77100000</v>
      </c>
      <c r="Q210" s="172">
        <v>3</v>
      </c>
      <c r="R210" s="66">
        <f>SUM(R217+R220)</f>
        <v>57550000</v>
      </c>
      <c r="S210" s="172">
        <v>3</v>
      </c>
      <c r="T210" s="66">
        <f>SUM(T217+T220)</f>
        <v>57550000</v>
      </c>
      <c r="U210" s="29">
        <f t="shared" si="112"/>
        <v>12</v>
      </c>
      <c r="V210" s="124">
        <f>N210+P210+R210+T210</f>
        <v>192200000</v>
      </c>
      <c r="W210" s="159">
        <f>U210/K210*100</f>
        <v>100</v>
      </c>
      <c r="X210" s="129">
        <f t="shared" si="113"/>
        <v>98.061224489795919</v>
      </c>
      <c r="Y210" s="174">
        <f t="shared" ref="Y210:Z220" si="114">I210+U210</f>
        <v>12</v>
      </c>
      <c r="Z210" s="66">
        <f>SUM(Z217+Z220)</f>
        <v>192200000</v>
      </c>
      <c r="AA210" s="159">
        <f t="shared" si="104"/>
        <v>20</v>
      </c>
      <c r="AB210" s="129">
        <v>0</v>
      </c>
      <c r="AC210" s="145" t="s">
        <v>697</v>
      </c>
      <c r="AD210" s="118"/>
    </row>
    <row r="211" spans="1:30" ht="67.5" x14ac:dyDescent="0.2">
      <c r="A211" s="137" t="s">
        <v>162</v>
      </c>
      <c r="B211" s="138" t="s">
        <v>323</v>
      </c>
      <c r="C211" s="6" t="s">
        <v>322</v>
      </c>
      <c r="D211" s="20" t="s">
        <v>589</v>
      </c>
      <c r="E211" s="74" t="s">
        <v>493</v>
      </c>
      <c r="F211" s="74">
        <v>4</v>
      </c>
      <c r="G211" s="12">
        <v>239840277</v>
      </c>
      <c r="H211" s="74" t="s">
        <v>493</v>
      </c>
      <c r="I211" s="74">
        <v>0</v>
      </c>
      <c r="J211" s="60">
        <v>0</v>
      </c>
      <c r="K211" s="74">
        <v>4</v>
      </c>
      <c r="L211" s="81">
        <v>4375000</v>
      </c>
      <c r="M211" s="200">
        <v>0</v>
      </c>
      <c r="N211" s="149">
        <v>0</v>
      </c>
      <c r="O211" s="147">
        <v>2</v>
      </c>
      <c r="P211" s="175">
        <v>4000000</v>
      </c>
      <c r="Q211" s="147">
        <v>0</v>
      </c>
      <c r="R211" s="147">
        <v>0</v>
      </c>
      <c r="S211" s="147"/>
      <c r="T211" s="147">
        <v>0</v>
      </c>
      <c r="U211" s="31">
        <f>M211+O211+Q211+S211</f>
        <v>2</v>
      </c>
      <c r="V211" s="177">
        <f>N211+P211+R211+T211</f>
        <v>4000000</v>
      </c>
      <c r="W211" s="144">
        <f>U211/K211*100</f>
        <v>50</v>
      </c>
      <c r="X211" s="145">
        <f t="shared" si="113"/>
        <v>91.428571428571431</v>
      </c>
      <c r="Y211" s="147">
        <f t="shared" si="114"/>
        <v>2</v>
      </c>
      <c r="Z211" s="12">
        <f t="shared" si="114"/>
        <v>4000000</v>
      </c>
      <c r="AA211" s="144">
        <f t="shared" si="104"/>
        <v>50</v>
      </c>
      <c r="AB211" s="145">
        <f t="shared" si="104"/>
        <v>1.6677765928364068</v>
      </c>
      <c r="AC211" s="145" t="s">
        <v>697</v>
      </c>
      <c r="AD211" s="147"/>
    </row>
    <row r="212" spans="1:30" ht="78.75" x14ac:dyDescent="0.2">
      <c r="A212" s="137" t="s">
        <v>163</v>
      </c>
      <c r="B212" s="138" t="s">
        <v>325</v>
      </c>
      <c r="C212" s="6" t="s">
        <v>324</v>
      </c>
      <c r="D212" s="20" t="s">
        <v>590</v>
      </c>
      <c r="E212" s="74" t="s">
        <v>18</v>
      </c>
      <c r="F212" s="74">
        <v>1</v>
      </c>
      <c r="G212" s="12">
        <v>84672588</v>
      </c>
      <c r="H212" s="74" t="s">
        <v>18</v>
      </c>
      <c r="I212" s="74">
        <v>0</v>
      </c>
      <c r="J212" s="60">
        <v>0</v>
      </c>
      <c r="K212" s="74">
        <v>1</v>
      </c>
      <c r="L212" s="81">
        <v>25000000</v>
      </c>
      <c r="M212" s="200">
        <v>0</v>
      </c>
      <c r="N212" s="149">
        <v>0</v>
      </c>
      <c r="O212" s="200">
        <v>0</v>
      </c>
      <c r="P212" s="149">
        <v>0</v>
      </c>
      <c r="Q212" s="147">
        <v>0</v>
      </c>
      <c r="R212" s="147">
        <v>0</v>
      </c>
      <c r="S212" s="147">
        <v>1</v>
      </c>
      <c r="T212" s="147">
        <v>24990000</v>
      </c>
      <c r="U212" s="31">
        <f>M212+O212+Q212+S212</f>
        <v>1</v>
      </c>
      <c r="V212" s="211">
        <f t="shared" si="84"/>
        <v>24990000</v>
      </c>
      <c r="W212" s="145">
        <f t="shared" si="108"/>
        <v>100</v>
      </c>
      <c r="X212" s="145">
        <f t="shared" si="108"/>
        <v>29.513683932750467</v>
      </c>
      <c r="Y212" s="147">
        <f t="shared" si="114"/>
        <v>1</v>
      </c>
      <c r="Z212" s="60">
        <f t="shared" si="114"/>
        <v>24990000</v>
      </c>
      <c r="AA212" s="144">
        <f t="shared" ref="AA212:AB217" si="115">Y212/F212*100</f>
        <v>100</v>
      </c>
      <c r="AB212" s="145">
        <f t="shared" si="115"/>
        <v>29.513683932750467</v>
      </c>
      <c r="AC212" s="145" t="s">
        <v>697</v>
      </c>
      <c r="AD212" s="147" t="s">
        <v>718</v>
      </c>
    </row>
    <row r="213" spans="1:30" ht="146.25" x14ac:dyDescent="0.2">
      <c r="A213" s="137" t="s">
        <v>312</v>
      </c>
      <c r="B213" s="138" t="s">
        <v>327</v>
      </c>
      <c r="C213" s="6" t="s">
        <v>326</v>
      </c>
      <c r="D213" s="20" t="s">
        <v>591</v>
      </c>
      <c r="E213" s="82" t="s">
        <v>474</v>
      </c>
      <c r="F213" s="82">
        <v>63</v>
      </c>
      <c r="G213" s="83">
        <v>106207317.12423395</v>
      </c>
      <c r="H213" s="82" t="s">
        <v>474</v>
      </c>
      <c r="I213" s="82">
        <v>4</v>
      </c>
      <c r="J213" s="84">
        <v>326369250</v>
      </c>
      <c r="K213" s="147">
        <v>0</v>
      </c>
      <c r="L213" s="60">
        <v>0</v>
      </c>
      <c r="M213" s="200">
        <v>0</v>
      </c>
      <c r="N213" s="149">
        <v>0</v>
      </c>
      <c r="O213" s="200">
        <v>0</v>
      </c>
      <c r="P213" s="149">
        <v>0</v>
      </c>
      <c r="Q213" s="147">
        <v>0</v>
      </c>
      <c r="R213" s="147">
        <v>0</v>
      </c>
      <c r="S213" s="147"/>
      <c r="T213" s="147">
        <v>0</v>
      </c>
      <c r="U213" s="31">
        <v>0</v>
      </c>
      <c r="V213" s="150">
        <f t="shared" si="84"/>
        <v>0</v>
      </c>
      <c r="W213" s="145">
        <f t="shared" si="108"/>
        <v>0</v>
      </c>
      <c r="X213" s="145">
        <f t="shared" si="108"/>
        <v>0</v>
      </c>
      <c r="Y213" s="147">
        <f t="shared" si="114"/>
        <v>4</v>
      </c>
      <c r="Z213" s="12">
        <f t="shared" si="114"/>
        <v>326369250</v>
      </c>
      <c r="AA213" s="144">
        <f t="shared" si="115"/>
        <v>6.3492063492063489</v>
      </c>
      <c r="AB213" s="145">
        <f>Z213/G213*100</f>
        <v>307.29450553603186</v>
      </c>
      <c r="AC213" s="145" t="s">
        <v>697</v>
      </c>
      <c r="AD213" s="213" t="s">
        <v>687</v>
      </c>
    </row>
    <row r="214" spans="1:30" ht="78.75" x14ac:dyDescent="0.2">
      <c r="A214" s="137" t="s">
        <v>313</v>
      </c>
      <c r="B214" s="138" t="s">
        <v>329</v>
      </c>
      <c r="C214" s="6" t="s">
        <v>328</v>
      </c>
      <c r="D214" s="20" t="s">
        <v>592</v>
      </c>
      <c r="E214" s="74" t="s">
        <v>18</v>
      </c>
      <c r="F214" s="74">
        <v>4</v>
      </c>
      <c r="G214" s="12">
        <v>1255419434</v>
      </c>
      <c r="H214" s="74" t="s">
        <v>18</v>
      </c>
      <c r="I214" s="74">
        <v>0</v>
      </c>
      <c r="J214" s="60">
        <v>0</v>
      </c>
      <c r="K214" s="74">
        <v>4</v>
      </c>
      <c r="L214" s="81">
        <v>70640000</v>
      </c>
      <c r="M214" s="200">
        <v>0</v>
      </c>
      <c r="N214" s="149">
        <v>0</v>
      </c>
      <c r="O214" s="147">
        <v>1</v>
      </c>
      <c r="P214" s="175">
        <v>23140000</v>
      </c>
      <c r="Q214" s="147">
        <v>1</v>
      </c>
      <c r="R214" s="175">
        <v>13898000</v>
      </c>
      <c r="S214" s="147">
        <v>2</v>
      </c>
      <c r="T214" s="147">
        <v>32602000</v>
      </c>
      <c r="U214" s="31">
        <f>M214+O214+Q214+S214</f>
        <v>4</v>
      </c>
      <c r="V214" s="177">
        <f>N214+P214+R214+T214</f>
        <v>69640000</v>
      </c>
      <c r="W214" s="144">
        <f>U214/K214*100</f>
        <v>100</v>
      </c>
      <c r="X214" s="145">
        <f t="shared" ref="X214" si="116">V214/L214*100</f>
        <v>98.584371460928651</v>
      </c>
      <c r="Y214" s="147">
        <f t="shared" si="114"/>
        <v>4</v>
      </c>
      <c r="Z214" s="12">
        <f t="shared" si="114"/>
        <v>69640000</v>
      </c>
      <c r="AA214" s="144">
        <f t="shared" si="115"/>
        <v>100</v>
      </c>
      <c r="AB214" s="145">
        <f>Z214/G214*100</f>
        <v>5.5471500690501498</v>
      </c>
      <c r="AC214" s="145" t="s">
        <v>697</v>
      </c>
      <c r="AD214" s="147"/>
    </row>
    <row r="215" spans="1:30" ht="45" x14ac:dyDescent="0.2">
      <c r="A215" s="137" t="s">
        <v>314</v>
      </c>
      <c r="B215" s="138" t="s">
        <v>331</v>
      </c>
      <c r="C215" s="6" t="s">
        <v>330</v>
      </c>
      <c r="D215" s="20" t="s">
        <v>311</v>
      </c>
      <c r="E215" s="74" t="s">
        <v>598</v>
      </c>
      <c r="F215" s="74">
        <v>24</v>
      </c>
      <c r="G215" s="12">
        <v>338765739</v>
      </c>
      <c r="H215" s="169" t="s">
        <v>689</v>
      </c>
      <c r="I215" s="74">
        <v>0</v>
      </c>
      <c r="J215" s="60">
        <v>0</v>
      </c>
      <c r="K215" s="147">
        <v>0</v>
      </c>
      <c r="L215" s="60">
        <v>0</v>
      </c>
      <c r="M215" s="200">
        <v>0</v>
      </c>
      <c r="N215" s="149">
        <v>0</v>
      </c>
      <c r="O215" s="200">
        <v>0</v>
      </c>
      <c r="P215" s="149">
        <v>0</v>
      </c>
      <c r="Q215" s="147">
        <v>0</v>
      </c>
      <c r="R215" s="148">
        <v>0</v>
      </c>
      <c r="S215" s="147"/>
      <c r="T215" s="147"/>
      <c r="U215" s="147">
        <v>0</v>
      </c>
      <c r="V215" s="150">
        <f t="shared" si="84"/>
        <v>0</v>
      </c>
      <c r="W215" s="145">
        <f t="shared" si="108"/>
        <v>0</v>
      </c>
      <c r="X215" s="145">
        <f t="shared" si="108"/>
        <v>0</v>
      </c>
      <c r="Y215" s="147">
        <f t="shared" si="114"/>
        <v>0</v>
      </c>
      <c r="Z215" s="60">
        <f t="shared" si="114"/>
        <v>0</v>
      </c>
      <c r="AA215" s="144">
        <f t="shared" si="115"/>
        <v>0</v>
      </c>
      <c r="AB215" s="145">
        <f>Z215/G215*100</f>
        <v>0</v>
      </c>
      <c r="AC215" s="145" t="s">
        <v>697</v>
      </c>
      <c r="AD215" s="147" t="s">
        <v>718</v>
      </c>
    </row>
    <row r="216" spans="1:30" ht="101.25" x14ac:dyDescent="0.2">
      <c r="A216" s="670" t="s">
        <v>315</v>
      </c>
      <c r="B216" s="672" t="s">
        <v>333</v>
      </c>
      <c r="C216" s="674" t="s">
        <v>332</v>
      </c>
      <c r="D216" s="6" t="s">
        <v>593</v>
      </c>
      <c r="E216" s="74" t="s">
        <v>446</v>
      </c>
      <c r="F216" s="74">
        <v>62</v>
      </c>
      <c r="G216" s="12">
        <v>280816454</v>
      </c>
      <c r="H216" s="74" t="s">
        <v>446</v>
      </c>
      <c r="I216" s="147">
        <v>0</v>
      </c>
      <c r="J216" s="148">
        <v>0</v>
      </c>
      <c r="K216" s="147">
        <v>0</v>
      </c>
      <c r="L216" s="60">
        <v>0</v>
      </c>
      <c r="M216" s="200">
        <v>0</v>
      </c>
      <c r="N216" s="149">
        <v>0</v>
      </c>
      <c r="O216" s="200">
        <v>0</v>
      </c>
      <c r="P216" s="149">
        <v>0</v>
      </c>
      <c r="Q216" s="147">
        <v>0</v>
      </c>
      <c r="R216" s="147">
        <v>0</v>
      </c>
      <c r="S216" s="147"/>
      <c r="T216" s="147"/>
      <c r="U216" s="31">
        <f>M216+O216+Q216+S216</f>
        <v>0</v>
      </c>
      <c r="V216" s="150">
        <f t="shared" si="84"/>
        <v>0</v>
      </c>
      <c r="W216" s="145">
        <f t="shared" si="108"/>
        <v>0</v>
      </c>
      <c r="X216" s="145">
        <f t="shared" si="108"/>
        <v>0</v>
      </c>
      <c r="Y216" s="147">
        <f t="shared" si="114"/>
        <v>0</v>
      </c>
      <c r="Z216" s="60">
        <f t="shared" si="114"/>
        <v>0</v>
      </c>
      <c r="AA216" s="144">
        <f t="shared" si="115"/>
        <v>0</v>
      </c>
      <c r="AB216" s="145">
        <f>Z216/G216*100</f>
        <v>0</v>
      </c>
      <c r="AC216" s="145" t="s">
        <v>697</v>
      </c>
      <c r="AD216" s="147" t="s">
        <v>718</v>
      </c>
    </row>
    <row r="217" spans="1:30" ht="22.5" x14ac:dyDescent="0.2">
      <c r="A217" s="671"/>
      <c r="B217" s="673"/>
      <c r="C217" s="675"/>
      <c r="D217" s="6" t="s">
        <v>594</v>
      </c>
      <c r="E217" s="74" t="s">
        <v>253</v>
      </c>
      <c r="F217" s="74">
        <v>1560</v>
      </c>
      <c r="G217" s="60">
        <v>0</v>
      </c>
      <c r="H217" s="74" t="s">
        <v>253</v>
      </c>
      <c r="I217" s="74">
        <v>0</v>
      </c>
      <c r="J217" s="60">
        <v>0</v>
      </c>
      <c r="K217" s="74">
        <v>1560</v>
      </c>
      <c r="L217" s="76">
        <v>156000000</v>
      </c>
      <c r="M217" s="200">
        <v>0</v>
      </c>
      <c r="N217" s="149">
        <v>0</v>
      </c>
      <c r="O217" s="147">
        <v>771</v>
      </c>
      <c r="P217" s="175">
        <v>77100000</v>
      </c>
      <c r="Q217" s="147">
        <v>360</v>
      </c>
      <c r="R217" s="175">
        <v>38550000</v>
      </c>
      <c r="S217" s="147">
        <v>429</v>
      </c>
      <c r="T217" s="147">
        <v>38550000</v>
      </c>
      <c r="U217" s="31">
        <f>M217+O217+Q217+S217</f>
        <v>1560</v>
      </c>
      <c r="V217" s="177">
        <f t="shared" si="84"/>
        <v>154200000</v>
      </c>
      <c r="W217" s="144">
        <f>U217/K217*100</f>
        <v>100</v>
      </c>
      <c r="X217" s="145">
        <f t="shared" ref="X217:X223" si="117">V217/L217*100</f>
        <v>98.846153846153854</v>
      </c>
      <c r="Y217" s="147">
        <f t="shared" si="114"/>
        <v>1560</v>
      </c>
      <c r="Z217" s="12">
        <f t="shared" si="114"/>
        <v>154200000</v>
      </c>
      <c r="AA217" s="144">
        <f t="shared" si="115"/>
        <v>100</v>
      </c>
      <c r="AB217" s="145">
        <v>0</v>
      </c>
      <c r="AC217" s="145" t="s">
        <v>697</v>
      </c>
      <c r="AD217" s="147" t="s">
        <v>718</v>
      </c>
    </row>
    <row r="218" spans="1:30" ht="67.5" x14ac:dyDescent="0.2">
      <c r="A218" s="137" t="s">
        <v>316</v>
      </c>
      <c r="B218" s="138" t="s">
        <v>335</v>
      </c>
      <c r="C218" s="6" t="s">
        <v>334</v>
      </c>
      <c r="D218" s="20" t="s">
        <v>595</v>
      </c>
      <c r="E218" s="74" t="s">
        <v>446</v>
      </c>
      <c r="F218" s="74">
        <v>72</v>
      </c>
      <c r="G218" s="12">
        <v>601920739</v>
      </c>
      <c r="H218" s="74" t="s">
        <v>446</v>
      </c>
      <c r="I218" s="74">
        <v>12</v>
      </c>
      <c r="J218" s="85">
        <v>555788850</v>
      </c>
      <c r="K218" s="74">
        <v>12</v>
      </c>
      <c r="L218" s="81">
        <v>405000000</v>
      </c>
      <c r="M218" s="200">
        <v>0</v>
      </c>
      <c r="N218" s="149">
        <v>0</v>
      </c>
      <c r="O218" s="147">
        <v>6</v>
      </c>
      <c r="P218" s="193">
        <v>195532000</v>
      </c>
      <c r="Q218" s="147">
        <v>3</v>
      </c>
      <c r="R218" s="214">
        <v>98467750</v>
      </c>
      <c r="S218" s="147">
        <v>3</v>
      </c>
      <c r="T218" s="212">
        <v>98770500</v>
      </c>
      <c r="U218" s="31">
        <f>M218+O218+Q218+S218</f>
        <v>12</v>
      </c>
      <c r="V218" s="177">
        <f t="shared" si="84"/>
        <v>392770250</v>
      </c>
      <c r="W218" s="144">
        <f>U218/K218*100</f>
        <v>100</v>
      </c>
      <c r="X218" s="145">
        <f t="shared" si="117"/>
        <v>96.980308641975313</v>
      </c>
      <c r="Y218" s="147">
        <f t="shared" si="114"/>
        <v>24</v>
      </c>
      <c r="Z218" s="12">
        <f t="shared" si="114"/>
        <v>948559100</v>
      </c>
      <c r="AA218" s="144">
        <f>Y218/F218*100</f>
        <v>33.333333333333329</v>
      </c>
      <c r="AB218" s="145">
        <f t="shared" ref="AB218:AB255" si="118">Z218/G218*100</f>
        <v>157.58870537936392</v>
      </c>
      <c r="AC218" s="145" t="s">
        <v>697</v>
      </c>
      <c r="AD218" s="147"/>
    </row>
    <row r="219" spans="1:30" ht="22.5" x14ac:dyDescent="0.2">
      <c r="A219" s="670" t="s">
        <v>317</v>
      </c>
      <c r="B219" s="672" t="s">
        <v>337</v>
      </c>
      <c r="C219" s="676" t="s">
        <v>336</v>
      </c>
      <c r="D219" s="20" t="s">
        <v>596</v>
      </c>
      <c r="E219" s="74" t="s">
        <v>446</v>
      </c>
      <c r="F219" s="74">
        <v>84</v>
      </c>
      <c r="G219" s="12">
        <v>4328629110</v>
      </c>
      <c r="H219" s="74" t="s">
        <v>446</v>
      </c>
      <c r="I219" s="74">
        <v>12</v>
      </c>
      <c r="J219" s="85">
        <v>231386000</v>
      </c>
      <c r="K219" s="74">
        <v>12</v>
      </c>
      <c r="L219" s="81">
        <v>199000000</v>
      </c>
      <c r="M219" s="200">
        <v>3</v>
      </c>
      <c r="N219" s="215">
        <v>47000000</v>
      </c>
      <c r="O219" s="86">
        <v>3</v>
      </c>
      <c r="P219" s="140">
        <v>32000000</v>
      </c>
      <c r="Q219" s="147">
        <v>3</v>
      </c>
      <c r="R219" s="214">
        <v>44000000</v>
      </c>
      <c r="S219" s="86">
        <v>3</v>
      </c>
      <c r="T219" s="212">
        <v>58500000</v>
      </c>
      <c r="U219" s="31">
        <f>M219+O219+Q219+S219</f>
        <v>12</v>
      </c>
      <c r="V219" s="143">
        <f t="shared" si="84"/>
        <v>181500000</v>
      </c>
      <c r="W219" s="144">
        <f>U219/K219*100</f>
        <v>100</v>
      </c>
      <c r="X219" s="145">
        <f t="shared" si="117"/>
        <v>91.206030150753776</v>
      </c>
      <c r="Y219" s="147">
        <f t="shared" si="114"/>
        <v>24</v>
      </c>
      <c r="Z219" s="12">
        <f t="shared" si="114"/>
        <v>412886000</v>
      </c>
      <c r="AA219" s="144">
        <f>Y219/F219*100</f>
        <v>28.571428571428569</v>
      </c>
      <c r="AB219" s="145">
        <f t="shared" si="118"/>
        <v>9.5384933545392148</v>
      </c>
      <c r="AC219" s="145" t="s">
        <v>697</v>
      </c>
      <c r="AD219" s="118"/>
    </row>
    <row r="220" spans="1:30" ht="22.5" x14ac:dyDescent="0.2">
      <c r="A220" s="671"/>
      <c r="B220" s="673"/>
      <c r="C220" s="677"/>
      <c r="D220" s="20" t="s">
        <v>597</v>
      </c>
      <c r="E220" s="74" t="s">
        <v>253</v>
      </c>
      <c r="F220" s="74">
        <v>320</v>
      </c>
      <c r="G220" s="60">
        <v>0</v>
      </c>
      <c r="H220" s="74" t="s">
        <v>253</v>
      </c>
      <c r="I220" s="74">
        <v>0</v>
      </c>
      <c r="J220" s="60">
        <v>0</v>
      </c>
      <c r="K220" s="74">
        <v>320</v>
      </c>
      <c r="L220" s="76">
        <v>40000000</v>
      </c>
      <c r="M220" s="200">
        <v>0</v>
      </c>
      <c r="N220" s="149">
        <v>0</v>
      </c>
      <c r="O220" s="200">
        <v>0</v>
      </c>
      <c r="P220" s="149">
        <v>0</v>
      </c>
      <c r="Q220" s="147">
        <v>320</v>
      </c>
      <c r="R220" s="214">
        <v>19000000</v>
      </c>
      <c r="S220" s="86">
        <v>320</v>
      </c>
      <c r="T220" s="212">
        <v>19000000</v>
      </c>
      <c r="U220" s="31">
        <v>320</v>
      </c>
      <c r="V220" s="177">
        <f t="shared" si="84"/>
        <v>38000000</v>
      </c>
      <c r="W220" s="144">
        <f>U220/K220*100</f>
        <v>100</v>
      </c>
      <c r="X220" s="145">
        <f t="shared" si="117"/>
        <v>95</v>
      </c>
      <c r="Y220" s="147">
        <v>320</v>
      </c>
      <c r="Z220" s="12">
        <f t="shared" si="114"/>
        <v>38000000</v>
      </c>
      <c r="AA220" s="144">
        <f>Y220/F220*100</f>
        <v>100</v>
      </c>
      <c r="AB220" s="145">
        <v>0</v>
      </c>
      <c r="AC220" s="145" t="s">
        <v>697</v>
      </c>
      <c r="AD220" s="118"/>
    </row>
    <row r="221" spans="1:30" x14ac:dyDescent="0.2">
      <c r="A221" s="646" t="s">
        <v>699</v>
      </c>
      <c r="B221" s="646"/>
      <c r="C221" s="646"/>
      <c r="D221" s="646"/>
      <c r="E221" s="646"/>
      <c r="F221" s="646"/>
      <c r="G221" s="646"/>
      <c r="H221" s="646"/>
      <c r="I221" s="646"/>
      <c r="J221" s="646"/>
      <c r="K221" s="646"/>
      <c r="L221" s="646"/>
      <c r="M221" s="646"/>
      <c r="N221" s="646"/>
      <c r="O221" s="646"/>
      <c r="P221" s="646"/>
      <c r="Q221" s="646"/>
      <c r="R221" s="646"/>
      <c r="S221" s="646"/>
      <c r="T221" s="646"/>
      <c r="U221" s="646"/>
      <c r="V221" s="646"/>
      <c r="W221" s="151">
        <f>AVERAGE(W211,W212,W213,W214,W215,(W216+W217)/2,W218,(W219+W220)/2)</f>
        <v>62.5</v>
      </c>
      <c r="X221" s="151">
        <f>AVERAGE(X211,X212,X213,X214,X215,(X216+X217)/2,X218,(X219+X220)/2)</f>
        <v>57.37912843283496</v>
      </c>
      <c r="Y221" s="152"/>
      <c r="Z221" s="152"/>
      <c r="AA221" s="153"/>
      <c r="AB221" s="151"/>
      <c r="AC221" s="151"/>
      <c r="AD221" s="154"/>
    </row>
    <row r="222" spans="1:30" x14ac:dyDescent="0.2">
      <c r="A222" s="647" t="s">
        <v>685</v>
      </c>
      <c r="B222" s="648"/>
      <c r="C222" s="648"/>
      <c r="D222" s="648"/>
      <c r="E222" s="648"/>
      <c r="F222" s="648"/>
      <c r="G222" s="648"/>
      <c r="H222" s="648"/>
      <c r="I222" s="648"/>
      <c r="J222" s="648"/>
      <c r="K222" s="648"/>
      <c r="L222" s="648"/>
      <c r="M222" s="648"/>
      <c r="N222" s="648"/>
      <c r="O222" s="648"/>
      <c r="P222" s="648"/>
      <c r="Q222" s="648"/>
      <c r="R222" s="648"/>
      <c r="S222" s="648"/>
      <c r="T222" s="648"/>
      <c r="U222" s="648"/>
      <c r="V222" s="649"/>
      <c r="W222" s="151" t="str">
        <f t="shared" ref="W222:X222" si="119">IF(W221&lt;=50,"(SR)",IF(W221&lt;=65,"(R)",IF(W221&lt;=75,"(S)",IF(W221&lt;=90,"(T)","(ST)"))))</f>
        <v>(R)</v>
      </c>
      <c r="X222" s="151" t="str">
        <f t="shared" si="119"/>
        <v>(R)</v>
      </c>
      <c r="Y222" s="152"/>
      <c r="Z222" s="152"/>
      <c r="AA222" s="155"/>
      <c r="AB222" s="155"/>
      <c r="AC222" s="155"/>
      <c r="AD222" s="154"/>
    </row>
    <row r="223" spans="1:30" ht="33.75" x14ac:dyDescent="0.2">
      <c r="A223" s="132" t="s">
        <v>170</v>
      </c>
      <c r="B223" s="117" t="s">
        <v>342</v>
      </c>
      <c r="C223" s="1" t="s">
        <v>341</v>
      </c>
      <c r="D223" s="87" t="s">
        <v>338</v>
      </c>
      <c r="E223" s="37" t="s">
        <v>253</v>
      </c>
      <c r="F223" s="37">
        <v>63</v>
      </c>
      <c r="G223" s="157">
        <f>SUM(G224:G227)</f>
        <v>998843403</v>
      </c>
      <c r="H223" s="37" t="s">
        <v>253</v>
      </c>
      <c r="I223" s="37">
        <v>63</v>
      </c>
      <c r="J223" s="88">
        <f>J227</f>
        <v>446400000</v>
      </c>
      <c r="K223" s="136">
        <v>63</v>
      </c>
      <c r="L223" s="157">
        <f>SUM(L224:L227)</f>
        <v>446400000</v>
      </c>
      <c r="M223" s="192">
        <v>0</v>
      </c>
      <c r="N223" s="126">
        <f>SUM(N224:N227)</f>
        <v>0</v>
      </c>
      <c r="O223" s="192">
        <v>63</v>
      </c>
      <c r="P223" s="124">
        <f>SUM(P224:P227)</f>
        <v>223200000</v>
      </c>
      <c r="Q223" s="174">
        <v>63</v>
      </c>
      <c r="R223" s="124">
        <f>SUM(R224:R227)</f>
        <v>111600000</v>
      </c>
      <c r="S223" s="174">
        <v>63</v>
      </c>
      <c r="T223" s="124">
        <f>SUM(T224:T227)</f>
        <v>111600000</v>
      </c>
      <c r="U223" s="29">
        <v>63</v>
      </c>
      <c r="V223" s="124">
        <f t="shared" si="84"/>
        <v>446400000</v>
      </c>
      <c r="W223" s="159">
        <f>U223/K223*100</f>
        <v>100</v>
      </c>
      <c r="X223" s="129">
        <f t="shared" si="117"/>
        <v>100</v>
      </c>
      <c r="Y223" s="29">
        <v>63</v>
      </c>
      <c r="Z223" s="158">
        <f>SUM(Z224:Z227)</f>
        <v>892800000</v>
      </c>
      <c r="AA223" s="159">
        <f>Y223/F223*100</f>
        <v>100</v>
      </c>
      <c r="AB223" s="129">
        <f t="shared" si="118"/>
        <v>89.383380549793742</v>
      </c>
      <c r="AC223" s="145" t="s">
        <v>697</v>
      </c>
      <c r="AD223" s="165"/>
    </row>
    <row r="224" spans="1:30" ht="67.5" x14ac:dyDescent="0.2">
      <c r="A224" s="137" t="s">
        <v>172</v>
      </c>
      <c r="B224" s="138" t="s">
        <v>344</v>
      </c>
      <c r="C224" s="6" t="s">
        <v>343</v>
      </c>
      <c r="D224" s="20" t="s">
        <v>599</v>
      </c>
      <c r="E224" s="74" t="s">
        <v>493</v>
      </c>
      <c r="F224" s="74">
        <v>4</v>
      </c>
      <c r="G224" s="12">
        <v>117927498</v>
      </c>
      <c r="H224" s="74" t="s">
        <v>493</v>
      </c>
      <c r="I224" s="74">
        <v>0</v>
      </c>
      <c r="J224" s="60">
        <v>0</v>
      </c>
      <c r="K224" s="147">
        <v>0</v>
      </c>
      <c r="L224" s="60">
        <v>0</v>
      </c>
      <c r="M224" s="200">
        <v>0</v>
      </c>
      <c r="N224" s="149">
        <v>0</v>
      </c>
      <c r="O224" s="200">
        <v>0</v>
      </c>
      <c r="P224" s="149">
        <v>0</v>
      </c>
      <c r="Q224" s="200">
        <v>0</v>
      </c>
      <c r="R224" s="149">
        <v>0</v>
      </c>
      <c r="S224" s="147"/>
      <c r="T224" s="147"/>
      <c r="U224" s="147">
        <v>0</v>
      </c>
      <c r="V224" s="150">
        <f t="shared" si="84"/>
        <v>0</v>
      </c>
      <c r="W224" s="145">
        <f t="shared" si="108"/>
        <v>0</v>
      </c>
      <c r="X224" s="145">
        <f t="shared" si="108"/>
        <v>0</v>
      </c>
      <c r="Y224" s="147">
        <f t="shared" ref="Y224:Z239" si="120">I224+U224</f>
        <v>0</v>
      </c>
      <c r="Z224" s="60">
        <f t="shared" si="120"/>
        <v>0</v>
      </c>
      <c r="AA224" s="144">
        <f t="shared" ref="AA224:AA275" si="121">Y224/F224*100</f>
        <v>0</v>
      </c>
      <c r="AB224" s="145">
        <f t="shared" si="118"/>
        <v>0</v>
      </c>
      <c r="AC224" s="145" t="s">
        <v>697</v>
      </c>
      <c r="AD224" s="147" t="s">
        <v>718</v>
      </c>
    </row>
    <row r="225" spans="1:30" ht="33.75" x14ac:dyDescent="0.2">
      <c r="A225" s="137" t="s">
        <v>173</v>
      </c>
      <c r="B225" s="138" t="s">
        <v>346</v>
      </c>
      <c r="C225" s="6" t="s">
        <v>345</v>
      </c>
      <c r="D225" s="89" t="s">
        <v>600</v>
      </c>
      <c r="E225" s="74" t="s">
        <v>474</v>
      </c>
      <c r="F225" s="74">
        <v>24</v>
      </c>
      <c r="G225" s="12">
        <v>134132794</v>
      </c>
      <c r="H225" s="74" t="s">
        <v>474</v>
      </c>
      <c r="I225" s="74">
        <v>0</v>
      </c>
      <c r="J225" s="60">
        <v>0</v>
      </c>
      <c r="K225" s="147">
        <v>0</v>
      </c>
      <c r="L225" s="60">
        <v>0</v>
      </c>
      <c r="M225" s="200">
        <v>0</v>
      </c>
      <c r="N225" s="149">
        <v>0</v>
      </c>
      <c r="O225" s="200">
        <v>0</v>
      </c>
      <c r="P225" s="149">
        <v>0</v>
      </c>
      <c r="Q225" s="200">
        <v>0</v>
      </c>
      <c r="R225" s="149">
        <v>0</v>
      </c>
      <c r="S225" s="147"/>
      <c r="T225" s="147"/>
      <c r="U225" s="147">
        <v>0</v>
      </c>
      <c r="V225" s="150">
        <f t="shared" si="84"/>
        <v>0</v>
      </c>
      <c r="W225" s="145">
        <f t="shared" si="108"/>
        <v>0</v>
      </c>
      <c r="X225" s="145">
        <f t="shared" si="108"/>
        <v>0</v>
      </c>
      <c r="Y225" s="147">
        <f t="shared" si="120"/>
        <v>0</v>
      </c>
      <c r="Z225" s="60">
        <f t="shared" si="120"/>
        <v>0</v>
      </c>
      <c r="AA225" s="144">
        <f t="shared" si="121"/>
        <v>0</v>
      </c>
      <c r="AB225" s="145">
        <f t="shared" si="118"/>
        <v>0</v>
      </c>
      <c r="AC225" s="145" t="s">
        <v>697</v>
      </c>
      <c r="AD225" s="181" t="s">
        <v>739</v>
      </c>
    </row>
    <row r="226" spans="1:30" ht="112.5" x14ac:dyDescent="0.2">
      <c r="A226" s="137" t="s">
        <v>339</v>
      </c>
      <c r="B226" s="138" t="s">
        <v>348</v>
      </c>
      <c r="C226" s="6" t="s">
        <v>347</v>
      </c>
      <c r="D226" s="20" t="s">
        <v>601</v>
      </c>
      <c r="E226" s="74" t="s">
        <v>446</v>
      </c>
      <c r="F226" s="74">
        <v>72</v>
      </c>
      <c r="G226" s="12">
        <v>184078218</v>
      </c>
      <c r="H226" s="74" t="s">
        <v>446</v>
      </c>
      <c r="I226" s="74">
        <v>0</v>
      </c>
      <c r="J226" s="60">
        <v>0</v>
      </c>
      <c r="K226" s="147">
        <v>0</v>
      </c>
      <c r="L226" s="60">
        <v>0</v>
      </c>
      <c r="M226" s="200">
        <v>0</v>
      </c>
      <c r="N226" s="149">
        <v>0</v>
      </c>
      <c r="O226" s="200">
        <v>0</v>
      </c>
      <c r="P226" s="149">
        <v>0</v>
      </c>
      <c r="Q226" s="200">
        <v>0</v>
      </c>
      <c r="R226" s="149">
        <v>0</v>
      </c>
      <c r="S226" s="147"/>
      <c r="T226" s="147"/>
      <c r="U226" s="147">
        <v>0</v>
      </c>
      <c r="V226" s="150">
        <f t="shared" si="84"/>
        <v>0</v>
      </c>
      <c r="W226" s="145">
        <f t="shared" si="108"/>
        <v>0</v>
      </c>
      <c r="X226" s="145">
        <f t="shared" si="108"/>
        <v>0</v>
      </c>
      <c r="Y226" s="147">
        <f t="shared" si="120"/>
        <v>0</v>
      </c>
      <c r="Z226" s="60">
        <f t="shared" si="120"/>
        <v>0</v>
      </c>
      <c r="AA226" s="144">
        <f t="shared" si="121"/>
        <v>0</v>
      </c>
      <c r="AB226" s="145">
        <f t="shared" si="118"/>
        <v>0</v>
      </c>
      <c r="AC226" s="145" t="s">
        <v>697</v>
      </c>
      <c r="AD226" s="147" t="s">
        <v>718</v>
      </c>
    </row>
    <row r="227" spans="1:30" ht="33.75" x14ac:dyDescent="0.2">
      <c r="A227" s="137" t="s">
        <v>340</v>
      </c>
      <c r="B227" s="138" t="s">
        <v>350</v>
      </c>
      <c r="C227" s="6" t="s">
        <v>349</v>
      </c>
      <c r="D227" s="20" t="s">
        <v>602</v>
      </c>
      <c r="E227" s="82" t="s">
        <v>253</v>
      </c>
      <c r="F227" s="82">
        <v>1123</v>
      </c>
      <c r="G227" s="83">
        <v>562704893</v>
      </c>
      <c r="H227" s="82" t="s">
        <v>253</v>
      </c>
      <c r="I227" s="82">
        <v>1123</v>
      </c>
      <c r="J227" s="84">
        <v>446400000</v>
      </c>
      <c r="K227" s="139">
        <v>1123</v>
      </c>
      <c r="L227" s="4">
        <v>446400000</v>
      </c>
      <c r="M227" s="200">
        <v>0</v>
      </c>
      <c r="N227" s="149">
        <v>0</v>
      </c>
      <c r="O227" s="139">
        <v>1123</v>
      </c>
      <c r="P227" s="175">
        <v>223200000</v>
      </c>
      <c r="Q227" s="147">
        <v>1123</v>
      </c>
      <c r="R227" s="214">
        <v>111600000</v>
      </c>
      <c r="S227" s="147">
        <v>1123</v>
      </c>
      <c r="T227" s="212">
        <v>111600000</v>
      </c>
      <c r="U227" s="31">
        <v>1123</v>
      </c>
      <c r="V227" s="177">
        <f t="shared" si="84"/>
        <v>446400000</v>
      </c>
      <c r="W227" s="144">
        <f>U227/K227*100</f>
        <v>100</v>
      </c>
      <c r="X227" s="145">
        <f t="shared" ref="X227:X231" si="122">V227/L227*100</f>
        <v>100</v>
      </c>
      <c r="Y227" s="139">
        <v>1123</v>
      </c>
      <c r="Z227" s="12">
        <f t="shared" si="120"/>
        <v>892800000</v>
      </c>
      <c r="AA227" s="144">
        <f t="shared" si="121"/>
        <v>100</v>
      </c>
      <c r="AB227" s="145">
        <f t="shared" si="118"/>
        <v>158.66220662133108</v>
      </c>
      <c r="AC227" s="145" t="s">
        <v>697</v>
      </c>
      <c r="AD227" s="147"/>
    </row>
    <row r="228" spans="1:30" x14ac:dyDescent="0.2">
      <c r="A228" s="646" t="s">
        <v>699</v>
      </c>
      <c r="B228" s="646"/>
      <c r="C228" s="646"/>
      <c r="D228" s="646"/>
      <c r="E228" s="646"/>
      <c r="F228" s="646"/>
      <c r="G228" s="646"/>
      <c r="H228" s="646"/>
      <c r="I228" s="646"/>
      <c r="J228" s="646"/>
      <c r="K228" s="646"/>
      <c r="L228" s="646"/>
      <c r="M228" s="646"/>
      <c r="N228" s="646"/>
      <c r="O228" s="646"/>
      <c r="P228" s="646"/>
      <c r="Q228" s="646"/>
      <c r="R228" s="646"/>
      <c r="S228" s="646"/>
      <c r="T228" s="646"/>
      <c r="U228" s="646"/>
      <c r="V228" s="646"/>
      <c r="W228" s="151">
        <f>AVERAGE(W224:W227)</f>
        <v>25</v>
      </c>
      <c r="X228" s="151">
        <f>AVERAGE(X224:X227)</f>
        <v>25</v>
      </c>
      <c r="Y228" s="152"/>
      <c r="Z228" s="152"/>
      <c r="AA228" s="153"/>
      <c r="AB228" s="151"/>
      <c r="AC228" s="151"/>
      <c r="AD228" s="154"/>
    </row>
    <row r="229" spans="1:30" x14ac:dyDescent="0.2">
      <c r="A229" s="647" t="s">
        <v>685</v>
      </c>
      <c r="B229" s="648"/>
      <c r="C229" s="648"/>
      <c r="D229" s="648"/>
      <c r="E229" s="648"/>
      <c r="F229" s="648"/>
      <c r="G229" s="648"/>
      <c r="H229" s="648"/>
      <c r="I229" s="648"/>
      <c r="J229" s="648"/>
      <c r="K229" s="648"/>
      <c r="L229" s="648"/>
      <c r="M229" s="648"/>
      <c r="N229" s="648"/>
      <c r="O229" s="648"/>
      <c r="P229" s="648"/>
      <c r="Q229" s="648"/>
      <c r="R229" s="648"/>
      <c r="S229" s="648"/>
      <c r="T229" s="648"/>
      <c r="U229" s="648"/>
      <c r="V229" s="649"/>
      <c r="W229" s="151" t="str">
        <f t="shared" ref="W229:X229" si="123">IF(W228&lt;=50,"(SR)",IF(W228&lt;=65,"(R)",IF(W228&lt;=75,"(S)",IF(W228&lt;=90,"(T)","(ST)"))))</f>
        <v>(SR)</v>
      </c>
      <c r="X229" s="151" t="str">
        <f t="shared" si="123"/>
        <v>(SR)</v>
      </c>
      <c r="Y229" s="152"/>
      <c r="Z229" s="152"/>
      <c r="AA229" s="155"/>
      <c r="AB229" s="155"/>
      <c r="AC229" s="155"/>
      <c r="AD229" s="154"/>
    </row>
    <row r="230" spans="1:30" ht="56.25" x14ac:dyDescent="0.2">
      <c r="A230" s="132" t="s">
        <v>179</v>
      </c>
      <c r="B230" s="117" t="s">
        <v>360</v>
      </c>
      <c r="C230" s="1" t="s">
        <v>359</v>
      </c>
      <c r="D230" s="1" t="s">
        <v>351</v>
      </c>
      <c r="E230" s="48" t="s">
        <v>573</v>
      </c>
      <c r="F230" s="48">
        <v>2064</v>
      </c>
      <c r="G230" s="119">
        <f>SUM(G231:G241)</f>
        <v>5516020561</v>
      </c>
      <c r="H230" s="48" t="s">
        <v>573</v>
      </c>
      <c r="I230" s="48">
        <v>204</v>
      </c>
      <c r="J230" s="90">
        <f>J231+J233+J236</f>
        <v>2058703977</v>
      </c>
      <c r="K230" s="136">
        <v>336</v>
      </c>
      <c r="L230" s="119">
        <f>SUM(L231:L241)</f>
        <v>1551115000</v>
      </c>
      <c r="M230" s="172">
        <v>0</v>
      </c>
      <c r="N230" s="66">
        <f>SUM(N231:N241)</f>
        <v>3400000</v>
      </c>
      <c r="O230" s="172">
        <v>168</v>
      </c>
      <c r="P230" s="66">
        <f>SUM(P231:P241)</f>
        <v>213561100</v>
      </c>
      <c r="Q230" s="172">
        <v>84</v>
      </c>
      <c r="R230" s="66">
        <f>SUM(R231:R241)</f>
        <v>1178445250</v>
      </c>
      <c r="S230" s="172">
        <v>84</v>
      </c>
      <c r="T230" s="66">
        <f>SUM(T231:T241)</f>
        <v>121327500</v>
      </c>
      <c r="U230" s="29">
        <f>M230+O230+Q230+S230</f>
        <v>336</v>
      </c>
      <c r="V230" s="121">
        <f t="shared" si="84"/>
        <v>1516733850</v>
      </c>
      <c r="W230" s="159">
        <f>U230/K230*100</f>
        <v>100</v>
      </c>
      <c r="X230" s="129">
        <f t="shared" si="122"/>
        <v>97.783455772138112</v>
      </c>
      <c r="Y230" s="174">
        <f t="shared" ref="Y230" si="124">I230+U230</f>
        <v>540</v>
      </c>
      <c r="Z230" s="133">
        <f>SUM(Z231:Z241)</f>
        <v>3575437827</v>
      </c>
      <c r="AA230" s="159">
        <f t="shared" si="121"/>
        <v>26.162790697674421</v>
      </c>
      <c r="AB230" s="129">
        <f t="shared" si="118"/>
        <v>64.819153363558328</v>
      </c>
      <c r="AC230" s="145" t="s">
        <v>697</v>
      </c>
      <c r="AD230" s="118"/>
    </row>
    <row r="231" spans="1:30" ht="67.5" x14ac:dyDescent="0.2">
      <c r="A231" s="137" t="s">
        <v>180</v>
      </c>
      <c r="B231" s="138" t="s">
        <v>362</v>
      </c>
      <c r="C231" s="6" t="s">
        <v>361</v>
      </c>
      <c r="D231" s="20" t="s">
        <v>603</v>
      </c>
      <c r="E231" s="74" t="s">
        <v>446</v>
      </c>
      <c r="F231" s="74">
        <v>72</v>
      </c>
      <c r="G231" s="12">
        <v>553125442</v>
      </c>
      <c r="H231" s="74" t="s">
        <v>446</v>
      </c>
      <c r="I231" s="74">
        <v>12</v>
      </c>
      <c r="J231" s="85">
        <v>43978500</v>
      </c>
      <c r="K231" s="139">
        <v>12</v>
      </c>
      <c r="L231" s="12">
        <v>7650000</v>
      </c>
      <c r="M231" s="200">
        <v>0</v>
      </c>
      <c r="N231" s="149">
        <v>0</v>
      </c>
      <c r="O231" s="139">
        <v>6</v>
      </c>
      <c r="P231" s="177">
        <v>5032000</v>
      </c>
      <c r="Q231" s="139">
        <v>3</v>
      </c>
      <c r="R231" s="161">
        <v>2607000</v>
      </c>
      <c r="S231" s="139">
        <v>3</v>
      </c>
      <c r="T231" s="140"/>
      <c r="U231" s="31">
        <f>M231+O231+Q231+S231</f>
        <v>12</v>
      </c>
      <c r="V231" s="177">
        <f t="shared" si="84"/>
        <v>7639000</v>
      </c>
      <c r="W231" s="144">
        <f>U231/K231*100</f>
        <v>100</v>
      </c>
      <c r="X231" s="145">
        <f t="shared" si="122"/>
        <v>99.856209150326805</v>
      </c>
      <c r="Y231" s="147">
        <f t="shared" si="120"/>
        <v>24</v>
      </c>
      <c r="Z231" s="12">
        <f t="shared" si="120"/>
        <v>51617500</v>
      </c>
      <c r="AA231" s="144">
        <f t="shared" si="121"/>
        <v>33.333333333333329</v>
      </c>
      <c r="AB231" s="145">
        <f t="shared" si="118"/>
        <v>9.3319699439896659</v>
      </c>
      <c r="AC231" s="145" t="s">
        <v>697</v>
      </c>
      <c r="AD231" s="147"/>
    </row>
    <row r="232" spans="1:30" ht="56.25" x14ac:dyDescent="0.2">
      <c r="A232" s="137" t="s">
        <v>181</v>
      </c>
      <c r="B232" s="138" t="s">
        <v>364</v>
      </c>
      <c r="C232" s="6" t="s">
        <v>363</v>
      </c>
      <c r="D232" s="91" t="s">
        <v>604</v>
      </c>
      <c r="E232" s="74" t="s">
        <v>253</v>
      </c>
      <c r="F232" s="74">
        <v>16</v>
      </c>
      <c r="G232" s="12">
        <v>77304914</v>
      </c>
      <c r="H232" s="169" t="s">
        <v>688</v>
      </c>
      <c r="I232" s="74">
        <v>0</v>
      </c>
      <c r="J232" s="60">
        <v>0</v>
      </c>
      <c r="K232" s="147">
        <v>0</v>
      </c>
      <c r="L232" s="60">
        <v>0</v>
      </c>
      <c r="M232" s="200">
        <v>0</v>
      </c>
      <c r="N232" s="149">
        <v>0</v>
      </c>
      <c r="O232" s="200">
        <v>0</v>
      </c>
      <c r="P232" s="149">
        <v>0</v>
      </c>
      <c r="Q232" s="147">
        <v>0</v>
      </c>
      <c r="R232" s="147">
        <v>0</v>
      </c>
      <c r="S232" s="147"/>
      <c r="T232" s="147"/>
      <c r="U232" s="31">
        <f>M232+O232+Q232+S232</f>
        <v>0</v>
      </c>
      <c r="V232" s="150">
        <f t="shared" si="84"/>
        <v>0</v>
      </c>
      <c r="W232" s="145">
        <f t="shared" si="108"/>
        <v>0</v>
      </c>
      <c r="X232" s="145">
        <f t="shared" si="108"/>
        <v>0</v>
      </c>
      <c r="Y232" s="147">
        <f t="shared" si="120"/>
        <v>0</v>
      </c>
      <c r="Z232" s="60">
        <f t="shared" si="120"/>
        <v>0</v>
      </c>
      <c r="AA232" s="144">
        <f t="shared" si="121"/>
        <v>0</v>
      </c>
      <c r="AB232" s="145">
        <f t="shared" si="118"/>
        <v>0</v>
      </c>
      <c r="AC232" s="145" t="s">
        <v>697</v>
      </c>
      <c r="AD232" s="147" t="s">
        <v>718</v>
      </c>
    </row>
    <row r="233" spans="1:30" ht="45" x14ac:dyDescent="0.2">
      <c r="A233" s="137" t="s">
        <v>182</v>
      </c>
      <c r="B233" s="138" t="s">
        <v>366</v>
      </c>
      <c r="C233" s="6" t="s">
        <v>365</v>
      </c>
      <c r="D233" s="255" t="s">
        <v>605</v>
      </c>
      <c r="E233" s="74" t="s">
        <v>253</v>
      </c>
      <c r="F233" s="51">
        <v>32867</v>
      </c>
      <c r="G233" s="52">
        <v>3020487506</v>
      </c>
      <c r="H233" s="74" t="s">
        <v>253</v>
      </c>
      <c r="I233" s="51">
        <v>12619</v>
      </c>
      <c r="J233" s="92">
        <v>1088188227</v>
      </c>
      <c r="K233" s="139">
        <v>1817</v>
      </c>
      <c r="L233" s="93">
        <v>461621000</v>
      </c>
      <c r="M233" s="139">
        <v>0</v>
      </c>
      <c r="N233" s="140">
        <v>3400000</v>
      </c>
      <c r="O233" s="139">
        <v>517</v>
      </c>
      <c r="P233" s="160">
        <v>207204100</v>
      </c>
      <c r="Q233" s="125">
        <v>329</v>
      </c>
      <c r="R233" s="161">
        <v>105721000</v>
      </c>
      <c r="S233" s="123">
        <v>971</v>
      </c>
      <c r="T233" s="140">
        <v>118382500</v>
      </c>
      <c r="U233" s="31">
        <f>M233+O233+Q233+S233</f>
        <v>1817</v>
      </c>
      <c r="V233" s="143">
        <f t="shared" si="84"/>
        <v>434707600</v>
      </c>
      <c r="W233" s="144">
        <f>U233/K233*100</f>
        <v>100</v>
      </c>
      <c r="X233" s="145">
        <f>V233/L233*100</f>
        <v>94.169805966366354</v>
      </c>
      <c r="Y233" s="147">
        <f t="shared" si="120"/>
        <v>14436</v>
      </c>
      <c r="Z233" s="12">
        <f t="shared" si="120"/>
        <v>1522895827</v>
      </c>
      <c r="AA233" s="144">
        <f t="shared" si="121"/>
        <v>43.922475431283658</v>
      </c>
      <c r="AB233" s="145">
        <f t="shared" si="118"/>
        <v>50.418875230401305</v>
      </c>
      <c r="AC233" s="145" t="s">
        <v>697</v>
      </c>
      <c r="AD233" s="118"/>
    </row>
    <row r="234" spans="1:30" ht="33.75" x14ac:dyDescent="0.2">
      <c r="A234" s="137" t="s">
        <v>183</v>
      </c>
      <c r="B234" s="138" t="s">
        <v>368</v>
      </c>
      <c r="C234" s="6" t="s">
        <v>367</v>
      </c>
      <c r="D234" s="20" t="s">
        <v>606</v>
      </c>
      <c r="E234" s="31" t="s">
        <v>446</v>
      </c>
      <c r="F234" s="31">
        <v>72</v>
      </c>
      <c r="G234" s="32">
        <v>172713030</v>
      </c>
      <c r="H234" s="31" t="s">
        <v>446</v>
      </c>
      <c r="I234" s="31">
        <v>0</v>
      </c>
      <c r="J234" s="33">
        <v>0</v>
      </c>
      <c r="K234" s="147">
        <v>0</v>
      </c>
      <c r="L234" s="60">
        <v>0</v>
      </c>
      <c r="M234" s="200">
        <v>0</v>
      </c>
      <c r="N234" s="149">
        <v>0</v>
      </c>
      <c r="O234" s="200">
        <v>0</v>
      </c>
      <c r="P234" s="149">
        <v>0</v>
      </c>
      <c r="Q234" s="147">
        <v>0</v>
      </c>
      <c r="R234" s="147"/>
      <c r="S234" s="147"/>
      <c r="T234" s="147"/>
      <c r="U234" s="147">
        <v>0</v>
      </c>
      <c r="V234" s="150">
        <f t="shared" si="84"/>
        <v>0</v>
      </c>
      <c r="W234" s="145">
        <f t="shared" si="108"/>
        <v>0</v>
      </c>
      <c r="X234" s="145">
        <f t="shared" si="108"/>
        <v>0</v>
      </c>
      <c r="Y234" s="147">
        <f t="shared" si="120"/>
        <v>0</v>
      </c>
      <c r="Z234" s="60">
        <f t="shared" si="120"/>
        <v>0</v>
      </c>
      <c r="AA234" s="144">
        <f t="shared" si="121"/>
        <v>0</v>
      </c>
      <c r="AB234" s="145">
        <f t="shared" si="118"/>
        <v>0</v>
      </c>
      <c r="AC234" s="145" t="s">
        <v>697</v>
      </c>
      <c r="AD234" s="147" t="s">
        <v>718</v>
      </c>
    </row>
    <row r="235" spans="1:30" ht="45" x14ac:dyDescent="0.2">
      <c r="A235" s="137" t="s">
        <v>352</v>
      </c>
      <c r="B235" s="138" t="s">
        <v>370</v>
      </c>
      <c r="C235" s="6" t="s">
        <v>369</v>
      </c>
      <c r="D235" s="20" t="s">
        <v>607</v>
      </c>
      <c r="E235" s="31" t="s">
        <v>18</v>
      </c>
      <c r="F235" s="31">
        <v>72</v>
      </c>
      <c r="G235" s="32">
        <v>85831378</v>
      </c>
      <c r="H235" s="31" t="s">
        <v>18</v>
      </c>
      <c r="I235" s="31">
        <v>0</v>
      </c>
      <c r="J235" s="33">
        <v>0</v>
      </c>
      <c r="K235" s="147">
        <v>0</v>
      </c>
      <c r="L235" s="60">
        <v>0</v>
      </c>
      <c r="M235" s="200">
        <v>0</v>
      </c>
      <c r="N235" s="149">
        <v>0</v>
      </c>
      <c r="O235" s="200">
        <v>0</v>
      </c>
      <c r="P235" s="149">
        <v>0</v>
      </c>
      <c r="Q235" s="147">
        <v>0</v>
      </c>
      <c r="R235" s="149">
        <v>0</v>
      </c>
      <c r="S235" s="147"/>
      <c r="T235" s="147"/>
      <c r="U235" s="147">
        <v>0</v>
      </c>
      <c r="V235" s="150">
        <f t="shared" si="84"/>
        <v>0</v>
      </c>
      <c r="W235" s="145">
        <f t="shared" si="108"/>
        <v>0</v>
      </c>
      <c r="X235" s="145">
        <f t="shared" si="108"/>
        <v>0</v>
      </c>
      <c r="Y235" s="147">
        <f t="shared" si="120"/>
        <v>0</v>
      </c>
      <c r="Z235" s="60">
        <f t="shared" si="120"/>
        <v>0</v>
      </c>
      <c r="AA235" s="144">
        <f t="shared" si="121"/>
        <v>0</v>
      </c>
      <c r="AB235" s="145">
        <f t="shared" si="118"/>
        <v>0</v>
      </c>
      <c r="AC235" s="145" t="s">
        <v>697</v>
      </c>
      <c r="AD235" s="147" t="s">
        <v>718</v>
      </c>
    </row>
    <row r="236" spans="1:30" ht="22.5" x14ac:dyDescent="0.2">
      <c r="A236" s="137" t="s">
        <v>353</v>
      </c>
      <c r="B236" s="138" t="s">
        <v>372</v>
      </c>
      <c r="C236" s="6" t="s">
        <v>371</v>
      </c>
      <c r="D236" s="94" t="s">
        <v>608</v>
      </c>
      <c r="E236" s="7" t="s">
        <v>474</v>
      </c>
      <c r="F236" s="7">
        <v>37</v>
      </c>
      <c r="G236" s="8">
        <v>884179568</v>
      </c>
      <c r="H236" s="7" t="s">
        <v>474</v>
      </c>
      <c r="I236" s="7">
        <v>29</v>
      </c>
      <c r="J236" s="19">
        <v>926537250</v>
      </c>
      <c r="K236" s="137">
        <v>10</v>
      </c>
      <c r="L236" s="95">
        <v>1073444000</v>
      </c>
      <c r="M236" s="200">
        <v>0</v>
      </c>
      <c r="N236" s="149">
        <v>0</v>
      </c>
      <c r="O236" s="200">
        <v>0</v>
      </c>
      <c r="P236" s="149">
        <v>0</v>
      </c>
      <c r="Q236" s="139">
        <v>1</v>
      </c>
      <c r="R236" s="146">
        <v>1065987250</v>
      </c>
      <c r="S236" s="139">
        <v>9</v>
      </c>
      <c r="T236" s="123"/>
      <c r="U236" s="31">
        <f>M236+O236+Q236+S236</f>
        <v>10</v>
      </c>
      <c r="V236" s="177">
        <f t="shared" si="84"/>
        <v>1065987250</v>
      </c>
      <c r="W236" s="144">
        <f>U236/K236*100</f>
        <v>100</v>
      </c>
      <c r="X236" s="145">
        <f t="shared" ref="X236" si="125">V236/L236*100</f>
        <v>99.305343362112978</v>
      </c>
      <c r="Y236" s="147">
        <f t="shared" si="120"/>
        <v>39</v>
      </c>
      <c r="Z236" s="12">
        <f t="shared" si="120"/>
        <v>1992524500</v>
      </c>
      <c r="AA236" s="144">
        <f t="shared" si="121"/>
        <v>105.40540540540539</v>
      </c>
      <c r="AB236" s="145">
        <f t="shared" si="118"/>
        <v>225.35292288047987</v>
      </c>
      <c r="AC236" s="145" t="s">
        <v>697</v>
      </c>
      <c r="AD236" s="118"/>
    </row>
    <row r="237" spans="1:30" ht="33.75" x14ac:dyDescent="0.2">
      <c r="A237" s="137" t="s">
        <v>354</v>
      </c>
      <c r="B237" s="138" t="s">
        <v>374</v>
      </c>
      <c r="C237" s="6" t="s">
        <v>373</v>
      </c>
      <c r="D237" s="6" t="s">
        <v>609</v>
      </c>
      <c r="E237" s="62" t="s">
        <v>253</v>
      </c>
      <c r="F237" s="7">
        <v>1787</v>
      </c>
      <c r="G237" s="8">
        <v>86783118</v>
      </c>
      <c r="H237" s="62" t="s">
        <v>253</v>
      </c>
      <c r="I237" s="7">
        <v>0</v>
      </c>
      <c r="J237" s="13">
        <v>0</v>
      </c>
      <c r="K237" s="147">
        <v>0</v>
      </c>
      <c r="L237" s="60">
        <v>0</v>
      </c>
      <c r="M237" s="200">
        <v>0</v>
      </c>
      <c r="N237" s="149">
        <v>0</v>
      </c>
      <c r="O237" s="200">
        <v>0</v>
      </c>
      <c r="P237" s="149">
        <v>0</v>
      </c>
      <c r="Q237" s="200">
        <v>0</v>
      </c>
      <c r="R237" s="149">
        <v>0</v>
      </c>
      <c r="S237" s="147"/>
      <c r="T237" s="147"/>
      <c r="U237" s="147">
        <v>0</v>
      </c>
      <c r="V237" s="150">
        <f t="shared" si="84"/>
        <v>0</v>
      </c>
      <c r="W237" s="145">
        <f t="shared" si="108"/>
        <v>0</v>
      </c>
      <c r="X237" s="145">
        <f t="shared" si="108"/>
        <v>0</v>
      </c>
      <c r="Y237" s="147">
        <f t="shared" si="120"/>
        <v>0</v>
      </c>
      <c r="Z237" s="60">
        <f t="shared" si="120"/>
        <v>0</v>
      </c>
      <c r="AA237" s="144">
        <f t="shared" si="121"/>
        <v>0</v>
      </c>
      <c r="AB237" s="145">
        <f t="shared" si="118"/>
        <v>0</v>
      </c>
      <c r="AC237" s="145" t="s">
        <v>697</v>
      </c>
      <c r="AD237" s="147" t="s">
        <v>718</v>
      </c>
    </row>
    <row r="238" spans="1:30" ht="56.25" x14ac:dyDescent="0.2">
      <c r="A238" s="137" t="s">
        <v>355</v>
      </c>
      <c r="B238" s="138" t="s">
        <v>376</v>
      </c>
      <c r="C238" s="6" t="s">
        <v>375</v>
      </c>
      <c r="D238" s="6" t="s">
        <v>610</v>
      </c>
      <c r="E238" s="7" t="s">
        <v>446</v>
      </c>
      <c r="F238" s="7">
        <v>72</v>
      </c>
      <c r="G238" s="8">
        <v>185850735</v>
      </c>
      <c r="H238" s="7" t="s">
        <v>446</v>
      </c>
      <c r="I238" s="7">
        <v>0</v>
      </c>
      <c r="J238" s="13">
        <v>0</v>
      </c>
      <c r="K238" s="147">
        <v>12</v>
      </c>
      <c r="L238" s="81">
        <v>8400000</v>
      </c>
      <c r="M238" s="200">
        <v>0</v>
      </c>
      <c r="N238" s="149">
        <v>0</v>
      </c>
      <c r="O238" s="147">
        <v>6</v>
      </c>
      <c r="P238" s="193">
        <v>1325000</v>
      </c>
      <c r="Q238" s="147">
        <v>3</v>
      </c>
      <c r="R238" s="175">
        <v>4130000</v>
      </c>
      <c r="S238" s="147">
        <v>3</v>
      </c>
      <c r="T238" s="147">
        <v>2945000</v>
      </c>
      <c r="U238" s="31">
        <f>M238+O238+Q238+S238</f>
        <v>12</v>
      </c>
      <c r="V238" s="177">
        <f t="shared" si="84"/>
        <v>8400000</v>
      </c>
      <c r="W238" s="144">
        <f>U238/K238*100</f>
        <v>100</v>
      </c>
      <c r="X238" s="145">
        <f t="shared" ref="X238" si="126">V238/L238*100</f>
        <v>100</v>
      </c>
      <c r="Y238" s="147">
        <f t="shared" si="120"/>
        <v>12</v>
      </c>
      <c r="Z238" s="60">
        <f t="shared" si="120"/>
        <v>8400000</v>
      </c>
      <c r="AA238" s="144">
        <f t="shared" si="121"/>
        <v>16.666666666666664</v>
      </c>
      <c r="AB238" s="145">
        <f t="shared" si="118"/>
        <v>4.5197561365576515</v>
      </c>
      <c r="AC238" s="145" t="s">
        <v>697</v>
      </c>
      <c r="AD238" s="147"/>
    </row>
    <row r="239" spans="1:30" ht="67.5" x14ac:dyDescent="0.2">
      <c r="A239" s="137" t="s">
        <v>356</v>
      </c>
      <c r="B239" s="138" t="s">
        <v>378</v>
      </c>
      <c r="C239" s="6" t="s">
        <v>377</v>
      </c>
      <c r="D239" s="20" t="s">
        <v>611</v>
      </c>
      <c r="E239" s="51" t="s">
        <v>253</v>
      </c>
      <c r="F239" s="51">
        <v>1787</v>
      </c>
      <c r="G239" s="52">
        <v>113324654</v>
      </c>
      <c r="H239" s="51" t="s">
        <v>253</v>
      </c>
      <c r="I239" s="51">
        <v>0</v>
      </c>
      <c r="J239" s="53">
        <v>0</v>
      </c>
      <c r="K239" s="147">
        <v>0</v>
      </c>
      <c r="L239" s="60">
        <v>0</v>
      </c>
      <c r="M239" s="200">
        <v>0</v>
      </c>
      <c r="N239" s="149">
        <v>0</v>
      </c>
      <c r="O239" s="200">
        <v>0</v>
      </c>
      <c r="P239" s="149">
        <v>0</v>
      </c>
      <c r="Q239" s="147">
        <v>0</v>
      </c>
      <c r="R239" s="147">
        <v>0</v>
      </c>
      <c r="S239" s="147"/>
      <c r="T239" s="147"/>
      <c r="U239" s="147">
        <v>0</v>
      </c>
      <c r="V239" s="150">
        <f t="shared" si="84"/>
        <v>0</v>
      </c>
      <c r="W239" s="145">
        <f t="shared" si="108"/>
        <v>0</v>
      </c>
      <c r="X239" s="145">
        <f t="shared" si="108"/>
        <v>0</v>
      </c>
      <c r="Y239" s="147">
        <f t="shared" si="120"/>
        <v>0</v>
      </c>
      <c r="Z239" s="60">
        <f t="shared" si="120"/>
        <v>0</v>
      </c>
      <c r="AA239" s="144">
        <f t="shared" si="121"/>
        <v>0</v>
      </c>
      <c r="AB239" s="145">
        <f t="shared" si="118"/>
        <v>0</v>
      </c>
      <c r="AC239" s="145" t="s">
        <v>697</v>
      </c>
      <c r="AD239" s="147" t="s">
        <v>718</v>
      </c>
    </row>
    <row r="240" spans="1:30" ht="56.25" x14ac:dyDescent="0.2">
      <c r="A240" s="137" t="s">
        <v>357</v>
      </c>
      <c r="B240" s="138" t="s">
        <v>380</v>
      </c>
      <c r="C240" s="6" t="s">
        <v>379</v>
      </c>
      <c r="D240" s="20" t="s">
        <v>612</v>
      </c>
      <c r="E240" s="3" t="s">
        <v>253</v>
      </c>
      <c r="F240" s="3">
        <v>86</v>
      </c>
      <c r="G240" s="4">
        <v>223095562</v>
      </c>
      <c r="H240" s="3" t="s">
        <v>253</v>
      </c>
      <c r="I240" s="3">
        <v>0</v>
      </c>
      <c r="J240" s="44">
        <v>0</v>
      </c>
      <c r="K240" s="147">
        <v>0</v>
      </c>
      <c r="L240" s="60">
        <v>0</v>
      </c>
      <c r="M240" s="200">
        <v>0</v>
      </c>
      <c r="N240" s="149">
        <v>0</v>
      </c>
      <c r="O240" s="200">
        <v>0</v>
      </c>
      <c r="P240" s="149">
        <v>0</v>
      </c>
      <c r="Q240" s="147">
        <v>0</v>
      </c>
      <c r="R240" s="147">
        <v>0</v>
      </c>
      <c r="S240" s="147"/>
      <c r="T240" s="147"/>
      <c r="U240" s="147">
        <v>0</v>
      </c>
      <c r="V240" s="150">
        <f t="shared" si="84"/>
        <v>0</v>
      </c>
      <c r="W240" s="145">
        <f t="shared" si="108"/>
        <v>0</v>
      </c>
      <c r="X240" s="145">
        <f t="shared" si="108"/>
        <v>0</v>
      </c>
      <c r="Y240" s="147">
        <f t="shared" ref="Y240:Z241" si="127">I240+U240</f>
        <v>0</v>
      </c>
      <c r="Z240" s="60">
        <f t="shared" si="127"/>
        <v>0</v>
      </c>
      <c r="AA240" s="144">
        <f t="shared" si="121"/>
        <v>0</v>
      </c>
      <c r="AB240" s="145">
        <f t="shared" si="118"/>
        <v>0</v>
      </c>
      <c r="AC240" s="145" t="s">
        <v>697</v>
      </c>
      <c r="AD240" s="147" t="s">
        <v>718</v>
      </c>
    </row>
    <row r="241" spans="1:30" ht="33.75" x14ac:dyDescent="0.2">
      <c r="A241" s="137" t="s">
        <v>358</v>
      </c>
      <c r="B241" s="138" t="s">
        <v>382</v>
      </c>
      <c r="C241" s="6" t="s">
        <v>381</v>
      </c>
      <c r="D241" s="20" t="s">
        <v>613</v>
      </c>
      <c r="E241" s="3" t="s">
        <v>446</v>
      </c>
      <c r="F241" s="3">
        <v>17</v>
      </c>
      <c r="G241" s="4">
        <v>113324654</v>
      </c>
      <c r="H241" s="3" t="s">
        <v>446</v>
      </c>
      <c r="I241" s="3">
        <v>0</v>
      </c>
      <c r="J241" s="44">
        <v>0</v>
      </c>
      <c r="K241" s="147">
        <v>0</v>
      </c>
      <c r="L241" s="60">
        <v>0</v>
      </c>
      <c r="M241" s="200">
        <v>0</v>
      </c>
      <c r="N241" s="149">
        <v>0</v>
      </c>
      <c r="O241" s="200">
        <v>0</v>
      </c>
      <c r="P241" s="149">
        <v>0</v>
      </c>
      <c r="Q241" s="147">
        <v>0</v>
      </c>
      <c r="R241" s="147">
        <v>0</v>
      </c>
      <c r="S241" s="147"/>
      <c r="T241" s="147"/>
      <c r="U241" s="147">
        <v>0</v>
      </c>
      <c r="V241" s="150">
        <f t="shared" si="84"/>
        <v>0</v>
      </c>
      <c r="W241" s="145">
        <f t="shared" si="108"/>
        <v>0</v>
      </c>
      <c r="X241" s="145">
        <f t="shared" si="108"/>
        <v>0</v>
      </c>
      <c r="Y241" s="147">
        <f t="shared" si="127"/>
        <v>0</v>
      </c>
      <c r="Z241" s="60">
        <f t="shared" si="127"/>
        <v>0</v>
      </c>
      <c r="AA241" s="144">
        <f t="shared" si="121"/>
        <v>0</v>
      </c>
      <c r="AB241" s="145">
        <f t="shared" si="118"/>
        <v>0</v>
      </c>
      <c r="AC241" s="145" t="s">
        <v>697</v>
      </c>
      <c r="AD241" s="147" t="s">
        <v>718</v>
      </c>
    </row>
    <row r="242" spans="1:30" x14ac:dyDescent="0.2">
      <c r="A242" s="646" t="s">
        <v>699</v>
      </c>
      <c r="B242" s="646"/>
      <c r="C242" s="646"/>
      <c r="D242" s="646"/>
      <c r="E242" s="646"/>
      <c r="F242" s="646"/>
      <c r="G242" s="646"/>
      <c r="H242" s="646"/>
      <c r="I242" s="646"/>
      <c r="J242" s="646"/>
      <c r="K242" s="646"/>
      <c r="L242" s="646"/>
      <c r="M242" s="646"/>
      <c r="N242" s="646"/>
      <c r="O242" s="646"/>
      <c r="P242" s="646"/>
      <c r="Q242" s="646"/>
      <c r="R242" s="646"/>
      <c r="S242" s="646"/>
      <c r="T242" s="646"/>
      <c r="U242" s="646"/>
      <c r="V242" s="646"/>
      <c r="W242" s="151">
        <f>AVERAGE(W231:W241)</f>
        <v>36.363636363636367</v>
      </c>
      <c r="X242" s="151">
        <f>AVERAGE(X231:X241)</f>
        <v>35.757396225346014</v>
      </c>
      <c r="Y242" s="152"/>
      <c r="Z242" s="152"/>
      <c r="AA242" s="153"/>
      <c r="AB242" s="151"/>
      <c r="AC242" s="151"/>
      <c r="AD242" s="154"/>
    </row>
    <row r="243" spans="1:30" x14ac:dyDescent="0.2">
      <c r="A243" s="647" t="s">
        <v>685</v>
      </c>
      <c r="B243" s="648"/>
      <c r="C243" s="648"/>
      <c r="D243" s="648"/>
      <c r="E243" s="648"/>
      <c r="F243" s="648"/>
      <c r="G243" s="648"/>
      <c r="H243" s="648"/>
      <c r="I243" s="648"/>
      <c r="J243" s="648"/>
      <c r="K243" s="648"/>
      <c r="L243" s="648"/>
      <c r="M243" s="648"/>
      <c r="N243" s="648"/>
      <c r="O243" s="648"/>
      <c r="P243" s="648"/>
      <c r="Q243" s="648"/>
      <c r="R243" s="648"/>
      <c r="S243" s="648"/>
      <c r="T243" s="648"/>
      <c r="U243" s="648"/>
      <c r="V243" s="649"/>
      <c r="W243" s="151" t="str">
        <f t="shared" ref="W243:X243" si="128">IF(W242&lt;=50,"(SR)",IF(W242&lt;=65,"(R)",IF(W242&lt;=75,"(S)",IF(W242&lt;=90,"(T)","(ST)"))))</f>
        <v>(SR)</v>
      </c>
      <c r="X243" s="151" t="str">
        <f t="shared" si="128"/>
        <v>(SR)</v>
      </c>
      <c r="Y243" s="152"/>
      <c r="Z243" s="152"/>
      <c r="AA243" s="155"/>
      <c r="AB243" s="155"/>
      <c r="AC243" s="155"/>
      <c r="AD243" s="154"/>
    </row>
    <row r="244" spans="1:30" ht="78.75" x14ac:dyDescent="0.2">
      <c r="A244" s="132" t="s">
        <v>383</v>
      </c>
      <c r="B244" s="117" t="s">
        <v>390</v>
      </c>
      <c r="C244" s="1" t="s">
        <v>389</v>
      </c>
      <c r="D244" s="15" t="s">
        <v>384</v>
      </c>
      <c r="E244" s="48" t="s">
        <v>618</v>
      </c>
      <c r="F244" s="48">
        <v>31</v>
      </c>
      <c r="G244" s="157">
        <f>SUM(G245:G248)</f>
        <v>2656088574</v>
      </c>
      <c r="H244" s="48" t="s">
        <v>618</v>
      </c>
      <c r="I244" s="48">
        <v>5</v>
      </c>
      <c r="J244" s="90">
        <f>J247</f>
        <v>506120000</v>
      </c>
      <c r="K244" s="136">
        <v>31</v>
      </c>
      <c r="L244" s="157">
        <f>SUM(L245:L248)</f>
        <v>534750000</v>
      </c>
      <c r="M244" s="192">
        <v>0</v>
      </c>
      <c r="N244" s="196">
        <f>SUM(N245:N248)</f>
        <v>0</v>
      </c>
      <c r="O244" s="192">
        <v>31</v>
      </c>
      <c r="P244" s="66">
        <f>SUM(P245:P248)</f>
        <v>265050000</v>
      </c>
      <c r="Q244" s="174">
        <v>31</v>
      </c>
      <c r="R244" s="66">
        <f>SUM(R245:R248)</f>
        <v>150350000</v>
      </c>
      <c r="S244" s="174"/>
      <c r="T244" s="66">
        <f>SUM(T245:T248)</f>
        <v>119040000</v>
      </c>
      <c r="U244" s="29">
        <v>31</v>
      </c>
      <c r="V244" s="124">
        <f t="shared" si="84"/>
        <v>534440000</v>
      </c>
      <c r="W244" s="159">
        <f>U244/K244*100</f>
        <v>100</v>
      </c>
      <c r="X244" s="129">
        <f t="shared" ref="X244" si="129">V244/L244*100</f>
        <v>99.94202898550725</v>
      </c>
      <c r="Y244" s="174">
        <v>31</v>
      </c>
      <c r="Z244" s="216">
        <f>SUM(Z245:Z248)</f>
        <v>1040560000</v>
      </c>
      <c r="AA244" s="159">
        <f t="shared" si="121"/>
        <v>100</v>
      </c>
      <c r="AB244" s="129">
        <f t="shared" si="118"/>
        <v>39.176404363388521</v>
      </c>
      <c r="AC244" s="145" t="s">
        <v>697</v>
      </c>
      <c r="AD244" s="147"/>
    </row>
    <row r="245" spans="1:30" ht="67.5" x14ac:dyDescent="0.2">
      <c r="A245" s="137" t="s">
        <v>385</v>
      </c>
      <c r="B245" s="138" t="s">
        <v>392</v>
      </c>
      <c r="C245" s="6" t="s">
        <v>391</v>
      </c>
      <c r="D245" s="20" t="s">
        <v>614</v>
      </c>
      <c r="E245" s="31" t="s">
        <v>493</v>
      </c>
      <c r="F245" s="31">
        <v>4</v>
      </c>
      <c r="G245" s="32">
        <v>123557536</v>
      </c>
      <c r="H245" s="31" t="s">
        <v>493</v>
      </c>
      <c r="I245" s="31">
        <v>0</v>
      </c>
      <c r="J245" s="33">
        <v>0</v>
      </c>
      <c r="K245" s="147">
        <v>0</v>
      </c>
      <c r="L245" s="60">
        <v>0</v>
      </c>
      <c r="M245" s="200">
        <v>0</v>
      </c>
      <c r="N245" s="149">
        <v>0</v>
      </c>
      <c r="O245" s="200">
        <v>0</v>
      </c>
      <c r="P245" s="149">
        <v>0</v>
      </c>
      <c r="Q245" s="200">
        <v>0</v>
      </c>
      <c r="R245" s="149">
        <v>0</v>
      </c>
      <c r="S245" s="147"/>
      <c r="T245" s="147"/>
      <c r="U245" s="147">
        <v>0</v>
      </c>
      <c r="V245" s="150">
        <f t="shared" si="84"/>
        <v>0</v>
      </c>
      <c r="W245" s="145">
        <f t="shared" si="108"/>
        <v>0</v>
      </c>
      <c r="X245" s="145">
        <f t="shared" si="108"/>
        <v>0</v>
      </c>
      <c r="Y245" s="147">
        <f t="shared" ref="Y245:Z260" si="130">I245+U245</f>
        <v>0</v>
      </c>
      <c r="Z245" s="60">
        <f t="shared" si="130"/>
        <v>0</v>
      </c>
      <c r="AA245" s="144">
        <f t="shared" si="121"/>
        <v>0</v>
      </c>
      <c r="AB245" s="145">
        <f t="shared" si="118"/>
        <v>0</v>
      </c>
      <c r="AC245" s="145" t="s">
        <v>697</v>
      </c>
      <c r="AD245" s="181" t="s">
        <v>739</v>
      </c>
    </row>
    <row r="246" spans="1:30" ht="33.75" x14ac:dyDescent="0.2">
      <c r="A246" s="137" t="s">
        <v>386</v>
      </c>
      <c r="B246" s="138" t="s">
        <v>394</v>
      </c>
      <c r="C246" s="6" t="s">
        <v>393</v>
      </c>
      <c r="D246" s="6" t="s">
        <v>615</v>
      </c>
      <c r="E246" s="31" t="s">
        <v>18</v>
      </c>
      <c r="F246" s="31">
        <v>72</v>
      </c>
      <c r="G246" s="32">
        <v>833719490</v>
      </c>
      <c r="H246" s="31" t="s">
        <v>18</v>
      </c>
      <c r="I246" s="31">
        <v>0</v>
      </c>
      <c r="J246" s="33">
        <v>0</v>
      </c>
      <c r="K246" s="147">
        <v>0</v>
      </c>
      <c r="L246" s="60">
        <v>0</v>
      </c>
      <c r="M246" s="200">
        <v>0</v>
      </c>
      <c r="N246" s="149">
        <v>0</v>
      </c>
      <c r="O246" s="200">
        <v>0</v>
      </c>
      <c r="P246" s="149">
        <v>0</v>
      </c>
      <c r="Q246" s="200">
        <v>0</v>
      </c>
      <c r="R246" s="149">
        <v>0</v>
      </c>
      <c r="S246" s="147"/>
      <c r="T246" s="147"/>
      <c r="U246" s="147">
        <v>0</v>
      </c>
      <c r="V246" s="150">
        <f t="shared" si="84"/>
        <v>0</v>
      </c>
      <c r="W246" s="145">
        <f t="shared" si="108"/>
        <v>0</v>
      </c>
      <c r="X246" s="145">
        <f t="shared" si="108"/>
        <v>0</v>
      </c>
      <c r="Y246" s="147">
        <f t="shared" si="130"/>
        <v>0</v>
      </c>
      <c r="Z246" s="60">
        <f t="shared" si="130"/>
        <v>0</v>
      </c>
      <c r="AA246" s="144">
        <f t="shared" si="121"/>
        <v>0</v>
      </c>
      <c r="AB246" s="145">
        <f t="shared" si="118"/>
        <v>0</v>
      </c>
      <c r="AC246" s="145" t="s">
        <v>697</v>
      </c>
      <c r="AD246" s="181" t="s">
        <v>739</v>
      </c>
    </row>
    <row r="247" spans="1:30" ht="78.75" x14ac:dyDescent="0.2">
      <c r="A247" s="137" t="s">
        <v>387</v>
      </c>
      <c r="B247" s="138" t="s">
        <v>396</v>
      </c>
      <c r="C247" s="6" t="s">
        <v>395</v>
      </c>
      <c r="D247" s="6" t="s">
        <v>616</v>
      </c>
      <c r="E247" s="31" t="s">
        <v>619</v>
      </c>
      <c r="F247" s="31">
        <v>31</v>
      </c>
      <c r="G247" s="32">
        <v>865092058</v>
      </c>
      <c r="H247" s="31" t="s">
        <v>619</v>
      </c>
      <c r="I247" s="31">
        <v>12</v>
      </c>
      <c r="J247" s="35">
        <v>506120000</v>
      </c>
      <c r="K247" s="139">
        <v>31</v>
      </c>
      <c r="L247" s="96">
        <v>534750000</v>
      </c>
      <c r="M247" s="200">
        <v>0</v>
      </c>
      <c r="N247" s="149">
        <v>0</v>
      </c>
      <c r="O247" s="147">
        <v>31</v>
      </c>
      <c r="P247" s="193">
        <v>265050000</v>
      </c>
      <c r="Q247" s="147">
        <v>31</v>
      </c>
      <c r="R247" s="214">
        <v>150350000</v>
      </c>
      <c r="S247" s="147">
        <v>31</v>
      </c>
      <c r="T247" s="212">
        <v>119040000</v>
      </c>
      <c r="U247" s="31">
        <v>31</v>
      </c>
      <c r="V247" s="177">
        <f t="shared" si="84"/>
        <v>534440000</v>
      </c>
      <c r="W247" s="144">
        <f>U247/K247*100</f>
        <v>100</v>
      </c>
      <c r="X247" s="145">
        <f t="shared" ref="X247" si="131">V247/L247*100</f>
        <v>99.94202898550725</v>
      </c>
      <c r="Y247" s="147">
        <v>31</v>
      </c>
      <c r="Z247" s="12">
        <f t="shared" si="130"/>
        <v>1040560000</v>
      </c>
      <c r="AA247" s="144">
        <f t="shared" si="121"/>
        <v>100</v>
      </c>
      <c r="AB247" s="145">
        <f t="shared" si="118"/>
        <v>120.28315257056722</v>
      </c>
      <c r="AC247" s="145" t="s">
        <v>697</v>
      </c>
      <c r="AD247" s="147"/>
    </row>
    <row r="248" spans="1:30" ht="22.5" x14ac:dyDescent="0.2">
      <c r="A248" s="137" t="s">
        <v>388</v>
      </c>
      <c r="B248" s="138" t="s">
        <v>397</v>
      </c>
      <c r="C248" s="6" t="s">
        <v>398</v>
      </c>
      <c r="D248" s="6" t="s">
        <v>617</v>
      </c>
      <c r="E248" s="31" t="s">
        <v>446</v>
      </c>
      <c r="F248" s="31">
        <v>72</v>
      </c>
      <c r="G248" s="32">
        <v>833719490</v>
      </c>
      <c r="H248" s="31" t="s">
        <v>446</v>
      </c>
      <c r="I248" s="31">
        <v>0</v>
      </c>
      <c r="J248" s="33">
        <v>0</v>
      </c>
      <c r="K248" s="147">
        <v>0</v>
      </c>
      <c r="L248" s="60">
        <v>0</v>
      </c>
      <c r="M248" s="200">
        <v>0</v>
      </c>
      <c r="N248" s="149">
        <v>0</v>
      </c>
      <c r="O248" s="200">
        <v>0</v>
      </c>
      <c r="P248" s="149">
        <v>0</v>
      </c>
      <c r="Q248" s="147">
        <v>0</v>
      </c>
      <c r="R248" s="147">
        <v>0</v>
      </c>
      <c r="S248" s="147"/>
      <c r="T248" s="147"/>
      <c r="U248" s="147">
        <v>0</v>
      </c>
      <c r="V248" s="150">
        <f t="shared" ref="V248:V275" si="132">N248+P248+R248+T248</f>
        <v>0</v>
      </c>
      <c r="W248" s="145">
        <f t="shared" si="108"/>
        <v>0</v>
      </c>
      <c r="X248" s="145">
        <f t="shared" si="108"/>
        <v>0</v>
      </c>
      <c r="Y248" s="147">
        <f t="shared" ref="Y248:Z263" si="133">I248+U248</f>
        <v>0</v>
      </c>
      <c r="Z248" s="60">
        <f t="shared" si="130"/>
        <v>0</v>
      </c>
      <c r="AA248" s="144">
        <f t="shared" si="121"/>
        <v>0</v>
      </c>
      <c r="AB248" s="145">
        <f t="shared" si="118"/>
        <v>0</v>
      </c>
      <c r="AC248" s="145" t="s">
        <v>697</v>
      </c>
      <c r="AD248" s="147" t="s">
        <v>718</v>
      </c>
    </row>
    <row r="249" spans="1:30" x14ac:dyDescent="0.2">
      <c r="A249" s="646" t="s">
        <v>699</v>
      </c>
      <c r="B249" s="646"/>
      <c r="C249" s="646"/>
      <c r="D249" s="646"/>
      <c r="E249" s="646"/>
      <c r="F249" s="646"/>
      <c r="G249" s="646"/>
      <c r="H249" s="646"/>
      <c r="I249" s="646"/>
      <c r="J249" s="646"/>
      <c r="K249" s="646"/>
      <c r="L249" s="646"/>
      <c r="M249" s="646"/>
      <c r="N249" s="646"/>
      <c r="O249" s="646"/>
      <c r="P249" s="646"/>
      <c r="Q249" s="646"/>
      <c r="R249" s="646"/>
      <c r="S249" s="646"/>
      <c r="T249" s="646"/>
      <c r="U249" s="646"/>
      <c r="V249" s="646"/>
      <c r="W249" s="151">
        <f>AVERAGE(W245:W248)</f>
        <v>25</v>
      </c>
      <c r="X249" s="151">
        <f>AVERAGE(X245:X248)</f>
        <v>24.985507246376812</v>
      </c>
      <c r="Y249" s="152"/>
      <c r="Z249" s="152"/>
      <c r="AA249" s="153"/>
      <c r="AB249" s="151"/>
      <c r="AC249" s="151"/>
      <c r="AD249" s="154"/>
    </row>
    <row r="250" spans="1:30" x14ac:dyDescent="0.2">
      <c r="A250" s="647" t="s">
        <v>685</v>
      </c>
      <c r="B250" s="648"/>
      <c r="C250" s="648"/>
      <c r="D250" s="648"/>
      <c r="E250" s="648"/>
      <c r="F250" s="648"/>
      <c r="G250" s="648"/>
      <c r="H250" s="648"/>
      <c r="I250" s="648"/>
      <c r="J250" s="648"/>
      <c r="K250" s="648"/>
      <c r="L250" s="648"/>
      <c r="M250" s="648"/>
      <c r="N250" s="648"/>
      <c r="O250" s="648"/>
      <c r="P250" s="648"/>
      <c r="Q250" s="648"/>
      <c r="R250" s="648"/>
      <c r="S250" s="648"/>
      <c r="T250" s="648"/>
      <c r="U250" s="648"/>
      <c r="V250" s="649"/>
      <c r="W250" s="151" t="str">
        <f t="shared" ref="W250:X250" si="134">IF(W249&lt;=50,"(SR)",IF(W249&lt;=65,"(R)",IF(W249&lt;=75,"(S)",IF(W249&lt;=90,"(T)","(ST)"))))</f>
        <v>(SR)</v>
      </c>
      <c r="X250" s="151" t="str">
        <f t="shared" si="134"/>
        <v>(SR)</v>
      </c>
      <c r="Y250" s="152"/>
      <c r="Z250" s="152"/>
      <c r="AA250" s="155"/>
      <c r="AB250" s="155"/>
      <c r="AC250" s="155"/>
      <c r="AD250" s="154"/>
    </row>
    <row r="251" spans="1:30" x14ac:dyDescent="0.2">
      <c r="A251" s="660" t="s">
        <v>700</v>
      </c>
      <c r="B251" s="660"/>
      <c r="C251" s="660"/>
      <c r="D251" s="660"/>
      <c r="E251" s="660"/>
      <c r="F251" s="660"/>
      <c r="G251" s="660"/>
      <c r="H251" s="660"/>
      <c r="I251" s="660"/>
      <c r="J251" s="660"/>
      <c r="K251" s="660"/>
      <c r="L251" s="660"/>
      <c r="M251" s="660"/>
      <c r="N251" s="660"/>
      <c r="O251" s="660"/>
      <c r="P251" s="660"/>
      <c r="Q251" s="660"/>
      <c r="R251" s="660"/>
      <c r="S251" s="660"/>
      <c r="T251" s="660"/>
      <c r="U251" s="660"/>
      <c r="V251" s="660"/>
      <c r="W251" s="183">
        <f>AVERAGE((W209+W210)/2,W223,W230,W244)</f>
        <v>100</v>
      </c>
      <c r="X251" s="183">
        <f>AVERAGE((X209+X210)/2,X223,X230,X244)</f>
        <v>98.636572420774243</v>
      </c>
      <c r="Y251" s="184"/>
      <c r="Z251" s="184"/>
      <c r="AA251" s="185"/>
      <c r="AB251" s="183"/>
      <c r="AC251" s="183"/>
      <c r="AD251" s="186"/>
    </row>
    <row r="252" spans="1:30" x14ac:dyDescent="0.2">
      <c r="A252" s="661" t="s">
        <v>685</v>
      </c>
      <c r="B252" s="662"/>
      <c r="C252" s="662"/>
      <c r="D252" s="662"/>
      <c r="E252" s="662"/>
      <c r="F252" s="662"/>
      <c r="G252" s="662"/>
      <c r="H252" s="662"/>
      <c r="I252" s="662"/>
      <c r="J252" s="662"/>
      <c r="K252" s="662"/>
      <c r="L252" s="662"/>
      <c r="M252" s="662"/>
      <c r="N252" s="662"/>
      <c r="O252" s="662"/>
      <c r="P252" s="662"/>
      <c r="Q252" s="662"/>
      <c r="R252" s="662"/>
      <c r="S252" s="662"/>
      <c r="T252" s="662"/>
      <c r="U252" s="662"/>
      <c r="V252" s="663"/>
      <c r="W252" s="183" t="str">
        <f t="shared" ref="W252:X252" si="135">IF(W251&lt;=50,"(SR)",IF(W251&lt;=65,"(R)",IF(W251&lt;=75,"(S)",IF(W251&lt;=90,"(T)","(ST)"))))</f>
        <v>(ST)</v>
      </c>
      <c r="X252" s="183" t="str">
        <f t="shared" si="135"/>
        <v>(ST)</v>
      </c>
      <c r="Y252" s="184"/>
      <c r="Z252" s="184"/>
      <c r="AA252" s="187"/>
      <c r="AB252" s="187"/>
      <c r="AC252" s="187"/>
      <c r="AD252" s="186"/>
    </row>
    <row r="253" spans="1:30" ht="33.75" x14ac:dyDescent="0.2">
      <c r="A253" s="650" t="s">
        <v>6</v>
      </c>
      <c r="B253" s="628" t="s">
        <v>400</v>
      </c>
      <c r="C253" s="664" t="s">
        <v>399</v>
      </c>
      <c r="D253" s="259" t="s">
        <v>620</v>
      </c>
      <c r="E253" s="97" t="s">
        <v>10</v>
      </c>
      <c r="F253" s="29">
        <v>80.02</v>
      </c>
      <c r="G253" s="197">
        <f>SUM(G255+G272)</f>
        <v>3898108946</v>
      </c>
      <c r="H253" s="97" t="s">
        <v>10</v>
      </c>
      <c r="I253" s="29">
        <v>0</v>
      </c>
      <c r="J253" s="43">
        <v>0</v>
      </c>
      <c r="K253" s="174">
        <v>76.02</v>
      </c>
      <c r="L253" s="197">
        <f>SUM(L255+L272)</f>
        <v>691964000</v>
      </c>
      <c r="M253" s="29">
        <v>0</v>
      </c>
      <c r="N253" s="195">
        <f>SUM(N255+N272)</f>
        <v>0</v>
      </c>
      <c r="O253" s="29">
        <v>0</v>
      </c>
      <c r="P253" s="195">
        <f>SUM(P255+P272)</f>
        <v>0</v>
      </c>
      <c r="Q253" s="174">
        <v>57.015000000000001</v>
      </c>
      <c r="R253" s="197">
        <f>SUM(R255+R272)</f>
        <v>670878000</v>
      </c>
      <c r="S253" s="147">
        <v>19.004999999999999</v>
      </c>
      <c r="T253" s="197">
        <f>SUM(T255+T272)</f>
        <v>6000000</v>
      </c>
      <c r="U253" s="29">
        <f>M253+O253+Q253+S253</f>
        <v>76.02</v>
      </c>
      <c r="V253" s="124">
        <f>N253+P253+R253+T253</f>
        <v>676878000</v>
      </c>
      <c r="W253" s="159">
        <f>U253/K253*100</f>
        <v>100</v>
      </c>
      <c r="X253" s="129">
        <f t="shared" ref="X253:X257" si="136">V253/L253*100</f>
        <v>97.819828777219612</v>
      </c>
      <c r="Y253" s="174">
        <f t="shared" si="133"/>
        <v>76.02</v>
      </c>
      <c r="Z253" s="197">
        <f>SUM(Z255+Z272)</f>
        <v>676878000</v>
      </c>
      <c r="AA253" s="159">
        <f t="shared" si="121"/>
        <v>95.00124968757811</v>
      </c>
      <c r="AB253" s="129">
        <f t="shared" si="118"/>
        <v>17.364265837017477</v>
      </c>
      <c r="AC253" s="145" t="s">
        <v>697</v>
      </c>
      <c r="AD253" s="147"/>
    </row>
    <row r="254" spans="1:30" ht="56.25" x14ac:dyDescent="0.2">
      <c r="A254" s="652"/>
      <c r="B254" s="630"/>
      <c r="C254" s="665"/>
      <c r="D254" s="259" t="s">
        <v>621</v>
      </c>
      <c r="E254" s="98" t="s">
        <v>10</v>
      </c>
      <c r="F254" s="29">
        <v>75</v>
      </c>
      <c r="G254" s="195">
        <f>SUM(G256)</f>
        <v>0</v>
      </c>
      <c r="H254" s="98" t="s">
        <v>10</v>
      </c>
      <c r="I254" s="29">
        <v>0</v>
      </c>
      <c r="J254" s="43">
        <v>0</v>
      </c>
      <c r="K254" s="174">
        <v>75</v>
      </c>
      <c r="L254" s="197">
        <f>SUM(L256)</f>
        <v>1838240000</v>
      </c>
      <c r="M254" s="29">
        <v>0</v>
      </c>
      <c r="N254" s="195">
        <f>SUM(N256)</f>
        <v>0</v>
      </c>
      <c r="O254" s="99" t="s">
        <v>692</v>
      </c>
      <c r="P254" s="197">
        <f>SUM(P256)</f>
        <v>476520000</v>
      </c>
      <c r="Q254" s="174">
        <v>18.75</v>
      </c>
      <c r="R254" s="197">
        <f>SUM(R256)</f>
        <v>880850000</v>
      </c>
      <c r="S254" s="147">
        <v>18.75</v>
      </c>
      <c r="T254" s="197">
        <f>SUM(T256)</f>
        <v>57319996</v>
      </c>
      <c r="U254" s="29">
        <f>M254+O254+Q254+S254</f>
        <v>75</v>
      </c>
      <c r="V254" s="124">
        <f t="shared" si="132"/>
        <v>1414689996</v>
      </c>
      <c r="W254" s="159">
        <f>U254/K254*100</f>
        <v>100</v>
      </c>
      <c r="X254" s="129">
        <f t="shared" si="136"/>
        <v>76.958938767516756</v>
      </c>
      <c r="Y254" s="174">
        <f>I254+U254</f>
        <v>75</v>
      </c>
      <c r="Z254" s="197">
        <f>SUM(Z256)</f>
        <v>1414689996</v>
      </c>
      <c r="AA254" s="159">
        <f>Y254/F254*100</f>
        <v>100</v>
      </c>
      <c r="AB254" s="129">
        <v>0</v>
      </c>
      <c r="AC254" s="145" t="s">
        <v>697</v>
      </c>
      <c r="AD254" s="147"/>
    </row>
    <row r="255" spans="1:30" ht="33.75" x14ac:dyDescent="0.2">
      <c r="A255" s="650" t="s">
        <v>198</v>
      </c>
      <c r="B255" s="628" t="s">
        <v>402</v>
      </c>
      <c r="C255" s="664" t="s">
        <v>401</v>
      </c>
      <c r="D255" s="15" t="s">
        <v>622</v>
      </c>
      <c r="E255" s="29" t="s">
        <v>624</v>
      </c>
      <c r="F255" s="29">
        <v>387</v>
      </c>
      <c r="G255" s="197">
        <f>SUM(G257+G258+G259+G260+G262+G263+G264+G265+G266+G267+G268+G269)</f>
        <v>2305929556</v>
      </c>
      <c r="H255" s="29" t="s">
        <v>624</v>
      </c>
      <c r="I255" s="29">
        <v>0</v>
      </c>
      <c r="J255" s="43">
        <v>0</v>
      </c>
      <c r="K255" s="174">
        <v>2</v>
      </c>
      <c r="L255" s="197">
        <f>SUM(L257+L258+L259+L260+L262+L263+L264+L265+L266+L267+L268+L269)</f>
        <v>691964000</v>
      </c>
      <c r="M255" s="29">
        <v>0</v>
      </c>
      <c r="N255" s="195">
        <f>SUM(N257+N258+N259+N260+N262+N263+N264+N265+N266+N267+N268+N269)</f>
        <v>0</v>
      </c>
      <c r="O255" s="174">
        <v>0</v>
      </c>
      <c r="P255" s="195">
        <f>SUM(P257+P258+P259+P260+P262+P263+P264+P265+P266+P267+P268+P269)</f>
        <v>0</v>
      </c>
      <c r="Q255" s="174">
        <v>2</v>
      </c>
      <c r="R255" s="197">
        <f>SUM(R257+R258+R259+R260+R262+R263+R264+R265+R266+R267+R268+R269)</f>
        <v>670878000</v>
      </c>
      <c r="S255" s="147"/>
      <c r="T255" s="197">
        <f>SUM(T257+T258+T259+T260+T262+T263+T264+T265+T266+T267+T268+T269)</f>
        <v>6000000</v>
      </c>
      <c r="U255" s="29">
        <f>M255+O255+Q255+S255</f>
        <v>2</v>
      </c>
      <c r="V255" s="124">
        <f t="shared" si="132"/>
        <v>676878000</v>
      </c>
      <c r="W255" s="159">
        <f>U255/K255*100</f>
        <v>100</v>
      </c>
      <c r="X255" s="129">
        <f t="shared" si="136"/>
        <v>97.819828777219612</v>
      </c>
      <c r="Y255" s="174">
        <f t="shared" si="133"/>
        <v>2</v>
      </c>
      <c r="Z255" s="197">
        <f>SUM(Z257+Z258+Z259+Z260+Z262+Z263+Z264+Z265+Z266+Z267+Z268+Z269)</f>
        <v>676878000</v>
      </c>
      <c r="AA255" s="159">
        <f t="shared" si="121"/>
        <v>0.516795865633075</v>
      </c>
      <c r="AB255" s="129">
        <f t="shared" si="118"/>
        <v>29.353802167927114</v>
      </c>
      <c r="AC255" s="145" t="s">
        <v>697</v>
      </c>
      <c r="AD255" s="147"/>
    </row>
    <row r="256" spans="1:30" ht="22.5" x14ac:dyDescent="0.2">
      <c r="A256" s="652"/>
      <c r="B256" s="630"/>
      <c r="C256" s="665"/>
      <c r="D256" s="15" t="s">
        <v>623</v>
      </c>
      <c r="E256" s="48" t="s">
        <v>588</v>
      </c>
      <c r="F256" s="48">
        <v>60</v>
      </c>
      <c r="G256" s="195">
        <f>G261</f>
        <v>0</v>
      </c>
      <c r="H256" s="48" t="s">
        <v>588</v>
      </c>
      <c r="I256" s="48">
        <v>0</v>
      </c>
      <c r="J256" s="50">
        <v>0</v>
      </c>
      <c r="K256" s="174">
        <v>12</v>
      </c>
      <c r="L256" s="197">
        <f>L261</f>
        <v>1838240000</v>
      </c>
      <c r="M256" s="29">
        <v>0</v>
      </c>
      <c r="N256" s="195">
        <f>N261</f>
        <v>0</v>
      </c>
      <c r="O256" s="174">
        <v>6</v>
      </c>
      <c r="P256" s="197">
        <f>P261</f>
        <v>476520000</v>
      </c>
      <c r="Q256" s="174">
        <v>3</v>
      </c>
      <c r="R256" s="197">
        <f>R261</f>
        <v>880850000</v>
      </c>
      <c r="S256" s="147">
        <v>3</v>
      </c>
      <c r="T256" s="197">
        <f>T261</f>
        <v>57319996</v>
      </c>
      <c r="U256" s="29">
        <f>M256+O256+Q256+S256</f>
        <v>12</v>
      </c>
      <c r="V256" s="124">
        <f t="shared" si="132"/>
        <v>1414689996</v>
      </c>
      <c r="W256" s="159">
        <f>U256/K256*100</f>
        <v>100</v>
      </c>
      <c r="X256" s="129">
        <f t="shared" si="136"/>
        <v>76.958938767516756</v>
      </c>
      <c r="Y256" s="174">
        <f t="shared" si="133"/>
        <v>12</v>
      </c>
      <c r="Z256" s="197">
        <f>Z261</f>
        <v>1414689996</v>
      </c>
      <c r="AA256" s="159">
        <f t="shared" si="121"/>
        <v>20</v>
      </c>
      <c r="AB256" s="129">
        <v>0</v>
      </c>
      <c r="AC256" s="145" t="s">
        <v>697</v>
      </c>
      <c r="AD256" s="147"/>
    </row>
    <row r="257" spans="1:30" ht="67.5" x14ac:dyDescent="0.2">
      <c r="A257" s="137" t="s">
        <v>194</v>
      </c>
      <c r="B257" s="138" t="s">
        <v>406</v>
      </c>
      <c r="C257" s="6" t="s">
        <v>405</v>
      </c>
      <c r="D257" s="20" t="s">
        <v>625</v>
      </c>
      <c r="E257" s="51" t="s">
        <v>474</v>
      </c>
      <c r="F257" s="51">
        <v>120</v>
      </c>
      <c r="G257" s="53">
        <v>0</v>
      </c>
      <c r="H257" s="51" t="s">
        <v>474</v>
      </c>
      <c r="I257" s="31">
        <v>0</v>
      </c>
      <c r="J257" s="33">
        <v>0</v>
      </c>
      <c r="K257" s="147">
        <v>40</v>
      </c>
      <c r="L257" s="12">
        <v>641964000</v>
      </c>
      <c r="M257" s="200">
        <v>0</v>
      </c>
      <c r="N257" s="149">
        <v>0</v>
      </c>
      <c r="O257" s="200">
        <v>0</v>
      </c>
      <c r="P257" s="149">
        <v>0</v>
      </c>
      <c r="Q257" s="147">
        <v>39</v>
      </c>
      <c r="R257" s="175">
        <v>629055500</v>
      </c>
      <c r="S257" s="147"/>
      <c r="T257" s="147"/>
      <c r="U257" s="147">
        <v>39</v>
      </c>
      <c r="V257" s="177">
        <f>N257+P257+R257+T257</f>
        <v>629055500</v>
      </c>
      <c r="W257" s="144">
        <f>U257/K257*100</f>
        <v>97.5</v>
      </c>
      <c r="X257" s="145">
        <f t="shared" si="136"/>
        <v>97.989217463907636</v>
      </c>
      <c r="Y257" s="147">
        <f t="shared" si="133"/>
        <v>39</v>
      </c>
      <c r="Z257" s="12">
        <f t="shared" si="130"/>
        <v>629055500</v>
      </c>
      <c r="AA257" s="144">
        <f t="shared" si="121"/>
        <v>32.5</v>
      </c>
      <c r="AB257" s="145">
        <v>0</v>
      </c>
      <c r="AC257" s="145" t="s">
        <v>697</v>
      </c>
      <c r="AD257" s="147" t="s">
        <v>718</v>
      </c>
    </row>
    <row r="258" spans="1:30" ht="67.5" x14ac:dyDescent="0.2">
      <c r="A258" s="137" t="s">
        <v>199</v>
      </c>
      <c r="B258" s="138" t="s">
        <v>664</v>
      </c>
      <c r="C258" s="217" t="s">
        <v>668</v>
      </c>
      <c r="D258" s="20" t="s">
        <v>669</v>
      </c>
      <c r="E258" s="51" t="s">
        <v>446</v>
      </c>
      <c r="F258" s="51">
        <v>72</v>
      </c>
      <c r="G258" s="53">
        <v>0</v>
      </c>
      <c r="H258" s="51" t="s">
        <v>446</v>
      </c>
      <c r="I258" s="31">
        <v>0</v>
      </c>
      <c r="J258" s="33">
        <v>0</v>
      </c>
      <c r="K258" s="147">
        <v>0</v>
      </c>
      <c r="L258" s="60">
        <v>0</v>
      </c>
      <c r="M258" s="200">
        <v>0</v>
      </c>
      <c r="N258" s="149">
        <v>0</v>
      </c>
      <c r="O258" s="200">
        <v>0</v>
      </c>
      <c r="P258" s="149">
        <v>0</v>
      </c>
      <c r="Q258" s="147">
        <v>0</v>
      </c>
      <c r="R258" s="147">
        <v>0</v>
      </c>
      <c r="S258" s="147"/>
      <c r="T258" s="147"/>
      <c r="U258" s="147">
        <v>0</v>
      </c>
      <c r="V258" s="150">
        <f t="shared" si="132"/>
        <v>0</v>
      </c>
      <c r="W258" s="145">
        <f t="shared" ref="W258:X275" si="137">U258/F258*100</f>
        <v>0</v>
      </c>
      <c r="X258" s="145">
        <v>0</v>
      </c>
      <c r="Y258" s="147">
        <f t="shared" si="133"/>
        <v>0</v>
      </c>
      <c r="Z258" s="60">
        <f t="shared" si="130"/>
        <v>0</v>
      </c>
      <c r="AA258" s="144">
        <f t="shared" si="121"/>
        <v>0</v>
      </c>
      <c r="AB258" s="145">
        <v>0</v>
      </c>
      <c r="AC258" s="145" t="s">
        <v>697</v>
      </c>
      <c r="AD258" s="181" t="s">
        <v>739</v>
      </c>
    </row>
    <row r="259" spans="1:30" ht="78.75" x14ac:dyDescent="0.2">
      <c r="A259" s="137" t="s">
        <v>403</v>
      </c>
      <c r="B259" s="138" t="s">
        <v>665</v>
      </c>
      <c r="C259" s="217" t="s">
        <v>670</v>
      </c>
      <c r="D259" s="20" t="s">
        <v>671</v>
      </c>
      <c r="E259" s="51" t="s">
        <v>253</v>
      </c>
      <c r="F259" s="51">
        <v>25</v>
      </c>
      <c r="G259" s="53">
        <v>0</v>
      </c>
      <c r="H259" s="51" t="s">
        <v>253</v>
      </c>
      <c r="I259" s="31">
        <v>0</v>
      </c>
      <c r="J259" s="33">
        <v>0</v>
      </c>
      <c r="K259" s="147">
        <v>0</v>
      </c>
      <c r="L259" s="60">
        <v>0</v>
      </c>
      <c r="M259" s="200">
        <v>0</v>
      </c>
      <c r="N259" s="149">
        <v>0</v>
      </c>
      <c r="O259" s="200">
        <v>0</v>
      </c>
      <c r="P259" s="149">
        <v>0</v>
      </c>
      <c r="Q259" s="147">
        <v>0</v>
      </c>
      <c r="R259" s="147">
        <v>0</v>
      </c>
      <c r="S259" s="147"/>
      <c r="T259" s="147"/>
      <c r="U259" s="147">
        <v>0</v>
      </c>
      <c r="V259" s="150">
        <f t="shared" si="132"/>
        <v>0</v>
      </c>
      <c r="W259" s="145">
        <f t="shared" si="137"/>
        <v>0</v>
      </c>
      <c r="X259" s="145">
        <v>0</v>
      </c>
      <c r="Y259" s="147">
        <f t="shared" si="133"/>
        <v>0</v>
      </c>
      <c r="Z259" s="60">
        <f t="shared" si="130"/>
        <v>0</v>
      </c>
      <c r="AA259" s="144">
        <f t="shared" si="121"/>
        <v>0</v>
      </c>
      <c r="AB259" s="145">
        <v>0</v>
      </c>
      <c r="AC259" s="145" t="s">
        <v>697</v>
      </c>
      <c r="AD259" s="181" t="s">
        <v>739</v>
      </c>
    </row>
    <row r="260" spans="1:30" ht="67.5" x14ac:dyDescent="0.2">
      <c r="A260" s="670" t="s">
        <v>404</v>
      </c>
      <c r="B260" s="672" t="s">
        <v>408</v>
      </c>
      <c r="C260" s="674" t="s">
        <v>407</v>
      </c>
      <c r="D260" s="20" t="s">
        <v>626</v>
      </c>
      <c r="E260" s="51" t="s">
        <v>253</v>
      </c>
      <c r="F260" s="51">
        <v>500</v>
      </c>
      <c r="G260" s="53">
        <v>0</v>
      </c>
      <c r="H260" s="51" t="s">
        <v>253</v>
      </c>
      <c r="I260" s="31">
        <v>0</v>
      </c>
      <c r="J260" s="33">
        <v>0</v>
      </c>
      <c r="K260" s="147">
        <v>0</v>
      </c>
      <c r="L260" s="60">
        <v>0</v>
      </c>
      <c r="M260" s="200">
        <v>0</v>
      </c>
      <c r="N260" s="149">
        <v>0</v>
      </c>
      <c r="O260" s="200">
        <v>0</v>
      </c>
      <c r="P260" s="149">
        <v>0</v>
      </c>
      <c r="Q260" s="147">
        <v>0</v>
      </c>
      <c r="R260" s="147">
        <v>0</v>
      </c>
      <c r="S260" s="147"/>
      <c r="T260" s="147"/>
      <c r="U260" s="147">
        <v>0</v>
      </c>
      <c r="V260" s="150">
        <f t="shared" si="132"/>
        <v>0</v>
      </c>
      <c r="W260" s="145">
        <f t="shared" si="137"/>
        <v>0</v>
      </c>
      <c r="X260" s="145">
        <v>0</v>
      </c>
      <c r="Y260" s="147">
        <f t="shared" si="133"/>
        <v>0</v>
      </c>
      <c r="Z260" s="60">
        <f t="shared" si="130"/>
        <v>0</v>
      </c>
      <c r="AA260" s="144">
        <f t="shared" si="121"/>
        <v>0</v>
      </c>
      <c r="AB260" s="145">
        <v>0</v>
      </c>
      <c r="AC260" s="145" t="s">
        <v>697</v>
      </c>
      <c r="AD260" s="147" t="s">
        <v>718</v>
      </c>
    </row>
    <row r="261" spans="1:30" ht="22.5" x14ac:dyDescent="0.2">
      <c r="A261" s="671"/>
      <c r="B261" s="673"/>
      <c r="C261" s="675"/>
      <c r="D261" s="20" t="s">
        <v>627</v>
      </c>
      <c r="E261" s="51" t="s">
        <v>253</v>
      </c>
      <c r="F261" s="51">
        <v>13500</v>
      </c>
      <c r="G261" s="53">
        <v>0</v>
      </c>
      <c r="H261" s="51" t="s">
        <v>253</v>
      </c>
      <c r="I261" s="31">
        <v>0</v>
      </c>
      <c r="J261" s="33">
        <v>0</v>
      </c>
      <c r="K261" s="218">
        <v>13500</v>
      </c>
      <c r="L261" s="12">
        <v>1838240000</v>
      </c>
      <c r="M261" s="200">
        <v>0</v>
      </c>
      <c r="N261" s="149">
        <v>0</v>
      </c>
      <c r="O261" s="218">
        <v>13500</v>
      </c>
      <c r="P261" s="175">
        <v>476520000</v>
      </c>
      <c r="Q261" s="147">
        <v>13500</v>
      </c>
      <c r="R261" s="175">
        <v>880850000</v>
      </c>
      <c r="S261" s="147">
        <v>13500</v>
      </c>
      <c r="T261" s="147">
        <v>57319996</v>
      </c>
      <c r="U261" s="218">
        <v>13500</v>
      </c>
      <c r="V261" s="177">
        <f t="shared" si="132"/>
        <v>1414689996</v>
      </c>
      <c r="W261" s="144">
        <f>U261/K261*100</f>
        <v>100</v>
      </c>
      <c r="X261" s="145">
        <f t="shared" ref="X261" si="138">V261/L261*100</f>
        <v>76.958938767516756</v>
      </c>
      <c r="Y261" s="147">
        <f t="shared" si="133"/>
        <v>13500</v>
      </c>
      <c r="Z261" s="12">
        <f t="shared" si="133"/>
        <v>1414689996</v>
      </c>
      <c r="AA261" s="144">
        <f>Y261/F261*100</f>
        <v>100</v>
      </c>
      <c r="AB261" s="145">
        <v>0</v>
      </c>
      <c r="AC261" s="145" t="s">
        <v>697</v>
      </c>
      <c r="AD261" s="147" t="s">
        <v>718</v>
      </c>
    </row>
    <row r="262" spans="1:30" ht="67.5" x14ac:dyDescent="0.2">
      <c r="A262" s="254" t="s">
        <v>658</v>
      </c>
      <c r="B262" s="257" t="s">
        <v>666</v>
      </c>
      <c r="C262" s="256" t="s">
        <v>672</v>
      </c>
      <c r="D262" s="20" t="s">
        <v>673</v>
      </c>
      <c r="E262" s="51" t="s">
        <v>624</v>
      </c>
      <c r="F262" s="51">
        <v>100</v>
      </c>
      <c r="G262" s="53">
        <v>0</v>
      </c>
      <c r="H262" s="51" t="s">
        <v>624</v>
      </c>
      <c r="I262" s="31">
        <v>0</v>
      </c>
      <c r="J262" s="33">
        <v>0</v>
      </c>
      <c r="K262" s="218">
        <v>0</v>
      </c>
      <c r="L262" s="60">
        <v>0</v>
      </c>
      <c r="M262" s="200">
        <v>0</v>
      </c>
      <c r="N262" s="149">
        <v>0</v>
      </c>
      <c r="O262" s="200">
        <v>0</v>
      </c>
      <c r="P262" s="149">
        <v>0</v>
      </c>
      <c r="Q262" s="200">
        <v>0</v>
      </c>
      <c r="R262" s="149">
        <v>0</v>
      </c>
      <c r="S262" s="147"/>
      <c r="T262" s="147"/>
      <c r="U262" s="147">
        <v>0</v>
      </c>
      <c r="V262" s="150">
        <f t="shared" si="132"/>
        <v>0</v>
      </c>
      <c r="W262" s="145">
        <f t="shared" si="137"/>
        <v>0</v>
      </c>
      <c r="X262" s="145">
        <v>0</v>
      </c>
      <c r="Y262" s="147">
        <f t="shared" si="133"/>
        <v>0</v>
      </c>
      <c r="Z262" s="60">
        <f t="shared" si="133"/>
        <v>0</v>
      </c>
      <c r="AA262" s="144">
        <f t="shared" si="121"/>
        <v>0</v>
      </c>
      <c r="AB262" s="145">
        <v>0</v>
      </c>
      <c r="AC262" s="145" t="s">
        <v>697</v>
      </c>
      <c r="AD262" s="147" t="s">
        <v>718</v>
      </c>
    </row>
    <row r="263" spans="1:30" ht="78.75" x14ac:dyDescent="0.2">
      <c r="A263" s="254" t="s">
        <v>659</v>
      </c>
      <c r="B263" s="257" t="s">
        <v>667</v>
      </c>
      <c r="C263" s="256" t="s">
        <v>674</v>
      </c>
      <c r="D263" s="20" t="s">
        <v>675</v>
      </c>
      <c r="E263" s="51" t="s">
        <v>253</v>
      </c>
      <c r="F263" s="51">
        <v>60</v>
      </c>
      <c r="G263" s="53">
        <v>0</v>
      </c>
      <c r="H263" s="51" t="s">
        <v>253</v>
      </c>
      <c r="I263" s="31">
        <v>0</v>
      </c>
      <c r="J263" s="33">
        <v>0</v>
      </c>
      <c r="K263" s="218">
        <v>0</v>
      </c>
      <c r="L263" s="60">
        <v>0</v>
      </c>
      <c r="M263" s="200">
        <v>0</v>
      </c>
      <c r="N263" s="149">
        <v>0</v>
      </c>
      <c r="O263" s="200">
        <v>0</v>
      </c>
      <c r="P263" s="149">
        <v>0</v>
      </c>
      <c r="Q263" s="200">
        <v>0</v>
      </c>
      <c r="R263" s="149">
        <v>0</v>
      </c>
      <c r="S263" s="147"/>
      <c r="T263" s="147"/>
      <c r="U263" s="147">
        <v>0</v>
      </c>
      <c r="V263" s="150">
        <f t="shared" si="132"/>
        <v>0</v>
      </c>
      <c r="W263" s="145">
        <f t="shared" si="137"/>
        <v>0</v>
      </c>
      <c r="X263" s="145">
        <v>0</v>
      </c>
      <c r="Y263" s="147">
        <f t="shared" si="133"/>
        <v>0</v>
      </c>
      <c r="Z263" s="60">
        <f t="shared" si="133"/>
        <v>0</v>
      </c>
      <c r="AA263" s="144">
        <f t="shared" si="121"/>
        <v>0</v>
      </c>
      <c r="AB263" s="145">
        <v>0</v>
      </c>
      <c r="AC263" s="145" t="s">
        <v>697</v>
      </c>
      <c r="AD263" s="181" t="s">
        <v>739</v>
      </c>
    </row>
    <row r="264" spans="1:30" ht="78.75" x14ac:dyDescent="0.2">
      <c r="A264" s="254" t="s">
        <v>660</v>
      </c>
      <c r="B264" s="138" t="s">
        <v>410</v>
      </c>
      <c r="C264" s="6" t="s">
        <v>409</v>
      </c>
      <c r="D264" s="20" t="s">
        <v>628</v>
      </c>
      <c r="E264" s="31" t="s">
        <v>446</v>
      </c>
      <c r="F264" s="31">
        <v>10</v>
      </c>
      <c r="G264" s="32">
        <v>1969057800</v>
      </c>
      <c r="H264" s="31" t="s">
        <v>446</v>
      </c>
      <c r="I264" s="31">
        <v>0</v>
      </c>
      <c r="J264" s="33">
        <v>0</v>
      </c>
      <c r="K264" s="147">
        <v>2</v>
      </c>
      <c r="L264" s="73">
        <v>50000000</v>
      </c>
      <c r="M264" s="200">
        <v>0</v>
      </c>
      <c r="N264" s="149">
        <v>0</v>
      </c>
      <c r="O264" s="200">
        <v>0</v>
      </c>
      <c r="P264" s="149">
        <v>0</v>
      </c>
      <c r="Q264" s="147">
        <v>2</v>
      </c>
      <c r="R264" s="175">
        <v>41822500</v>
      </c>
      <c r="S264" s="147">
        <v>0</v>
      </c>
      <c r="T264" s="147">
        <v>6000000</v>
      </c>
      <c r="U264" s="147">
        <f>M264+O264+Q264+S264</f>
        <v>2</v>
      </c>
      <c r="V264" s="177">
        <f t="shared" si="132"/>
        <v>47822500</v>
      </c>
      <c r="W264" s="144">
        <f>U264/K264*100</f>
        <v>100</v>
      </c>
      <c r="X264" s="145">
        <f t="shared" ref="X264" si="139">V264/L264*100</f>
        <v>95.644999999999996</v>
      </c>
      <c r="Y264" s="147">
        <f t="shared" ref="Y264:Z275" si="140">I264+U264</f>
        <v>2</v>
      </c>
      <c r="Z264" s="60">
        <f t="shared" si="140"/>
        <v>47822500</v>
      </c>
      <c r="AA264" s="144">
        <f>Y264/F264*100</f>
        <v>20</v>
      </c>
      <c r="AB264" s="145">
        <f t="shared" ref="AB264:AB275" si="141">Z264/G264*100</f>
        <v>2.4286996552361235</v>
      </c>
      <c r="AC264" s="145" t="s">
        <v>697</v>
      </c>
      <c r="AD264" s="181" t="s">
        <v>739</v>
      </c>
    </row>
    <row r="265" spans="1:30" ht="56.25" x14ac:dyDescent="0.2">
      <c r="A265" s="254" t="s">
        <v>661</v>
      </c>
      <c r="B265" s="138" t="s">
        <v>412</v>
      </c>
      <c r="C265" s="6" t="s">
        <v>411</v>
      </c>
      <c r="D265" s="20" t="s">
        <v>629</v>
      </c>
      <c r="E265" s="31" t="s">
        <v>18</v>
      </c>
      <c r="F265" s="31">
        <v>1</v>
      </c>
      <c r="G265" s="32">
        <v>64478626</v>
      </c>
      <c r="H265" s="31" t="s">
        <v>18</v>
      </c>
      <c r="I265" s="31">
        <v>0</v>
      </c>
      <c r="J265" s="33">
        <v>0</v>
      </c>
      <c r="K265" s="147">
        <v>0</v>
      </c>
      <c r="L265" s="60">
        <v>0</v>
      </c>
      <c r="M265" s="200">
        <v>0</v>
      </c>
      <c r="N265" s="149">
        <v>0</v>
      </c>
      <c r="O265" s="200">
        <v>0</v>
      </c>
      <c r="P265" s="149">
        <v>0</v>
      </c>
      <c r="Q265" s="200">
        <v>0</v>
      </c>
      <c r="R265" s="149">
        <v>0</v>
      </c>
      <c r="S265" s="147"/>
      <c r="T265" s="147"/>
      <c r="U265" s="147">
        <v>0</v>
      </c>
      <c r="V265" s="150">
        <f t="shared" si="132"/>
        <v>0</v>
      </c>
      <c r="W265" s="145">
        <f t="shared" si="137"/>
        <v>0</v>
      </c>
      <c r="X265" s="145">
        <f t="shared" si="137"/>
        <v>0</v>
      </c>
      <c r="Y265" s="147">
        <f t="shared" si="140"/>
        <v>0</v>
      </c>
      <c r="Z265" s="60">
        <f t="shared" si="140"/>
        <v>0</v>
      </c>
      <c r="AA265" s="144">
        <f t="shared" si="121"/>
        <v>0</v>
      </c>
      <c r="AB265" s="145">
        <f t="shared" si="141"/>
        <v>0</v>
      </c>
      <c r="AC265" s="145" t="s">
        <v>697</v>
      </c>
      <c r="AD265" s="147" t="s">
        <v>718</v>
      </c>
    </row>
    <row r="266" spans="1:30" ht="45" x14ac:dyDescent="0.2">
      <c r="A266" s="254" t="s">
        <v>662</v>
      </c>
      <c r="B266" s="138" t="s">
        <v>654</v>
      </c>
      <c r="C266" s="6" t="s">
        <v>676</v>
      </c>
      <c r="D266" s="20" t="s">
        <v>677</v>
      </c>
      <c r="E266" s="100" t="s">
        <v>18</v>
      </c>
      <c r="F266" s="31">
        <v>1</v>
      </c>
      <c r="G266" s="32">
        <v>64478626</v>
      </c>
      <c r="H266" s="100" t="s">
        <v>18</v>
      </c>
      <c r="I266" s="31">
        <v>0</v>
      </c>
      <c r="J266" s="33">
        <v>0</v>
      </c>
      <c r="K266" s="147">
        <v>0</v>
      </c>
      <c r="L266" s="148">
        <v>0</v>
      </c>
      <c r="M266" s="200">
        <v>0</v>
      </c>
      <c r="N266" s="149">
        <v>0</v>
      </c>
      <c r="O266" s="200">
        <v>0</v>
      </c>
      <c r="P266" s="149">
        <v>0</v>
      </c>
      <c r="Q266" s="200">
        <v>0</v>
      </c>
      <c r="R266" s="149">
        <v>0</v>
      </c>
      <c r="S266" s="147"/>
      <c r="T266" s="147"/>
      <c r="U266" s="147">
        <v>0</v>
      </c>
      <c r="V266" s="150">
        <f t="shared" si="132"/>
        <v>0</v>
      </c>
      <c r="W266" s="145">
        <f t="shared" si="137"/>
        <v>0</v>
      </c>
      <c r="X266" s="145">
        <f t="shared" si="137"/>
        <v>0</v>
      </c>
      <c r="Y266" s="147">
        <f t="shared" si="140"/>
        <v>0</v>
      </c>
      <c r="Z266" s="60">
        <f t="shared" si="140"/>
        <v>0</v>
      </c>
      <c r="AA266" s="144">
        <f t="shared" si="121"/>
        <v>0</v>
      </c>
      <c r="AB266" s="145">
        <f t="shared" si="141"/>
        <v>0</v>
      </c>
      <c r="AC266" s="145" t="s">
        <v>697</v>
      </c>
      <c r="AD266" s="147" t="s">
        <v>718</v>
      </c>
    </row>
    <row r="267" spans="1:30" ht="33.75" x14ac:dyDescent="0.2">
      <c r="A267" s="137" t="s">
        <v>661</v>
      </c>
      <c r="B267" s="138" t="s">
        <v>655</v>
      </c>
      <c r="C267" s="6" t="s">
        <v>678</v>
      </c>
      <c r="D267" s="20" t="s">
        <v>679</v>
      </c>
      <c r="E267" s="100" t="s">
        <v>253</v>
      </c>
      <c r="F267" s="31">
        <v>30</v>
      </c>
      <c r="G267" s="32">
        <v>64478626</v>
      </c>
      <c r="H267" s="100" t="s">
        <v>253</v>
      </c>
      <c r="I267" s="31">
        <v>0</v>
      </c>
      <c r="J267" s="33">
        <v>0</v>
      </c>
      <c r="K267" s="147">
        <v>0</v>
      </c>
      <c r="L267" s="148">
        <v>0</v>
      </c>
      <c r="M267" s="200">
        <v>0</v>
      </c>
      <c r="N267" s="149">
        <v>0</v>
      </c>
      <c r="O267" s="200">
        <v>0</v>
      </c>
      <c r="P267" s="149">
        <v>0</v>
      </c>
      <c r="Q267" s="200">
        <v>0</v>
      </c>
      <c r="R267" s="149">
        <v>0</v>
      </c>
      <c r="S267" s="147"/>
      <c r="T267" s="147"/>
      <c r="U267" s="147">
        <v>0</v>
      </c>
      <c r="V267" s="150">
        <f t="shared" si="132"/>
        <v>0</v>
      </c>
      <c r="W267" s="145">
        <f t="shared" si="137"/>
        <v>0</v>
      </c>
      <c r="X267" s="145">
        <f t="shared" si="137"/>
        <v>0</v>
      </c>
      <c r="Y267" s="147">
        <f t="shared" si="140"/>
        <v>0</v>
      </c>
      <c r="Z267" s="60">
        <f t="shared" si="140"/>
        <v>0</v>
      </c>
      <c r="AA267" s="144">
        <f t="shared" si="121"/>
        <v>0</v>
      </c>
      <c r="AB267" s="145">
        <f t="shared" si="141"/>
        <v>0</v>
      </c>
      <c r="AC267" s="145" t="s">
        <v>697</v>
      </c>
      <c r="AD267" s="181" t="s">
        <v>718</v>
      </c>
    </row>
    <row r="268" spans="1:30" ht="33.75" x14ac:dyDescent="0.2">
      <c r="A268" s="137" t="s">
        <v>662</v>
      </c>
      <c r="B268" s="138" t="s">
        <v>656</v>
      </c>
      <c r="C268" s="6" t="s">
        <v>680</v>
      </c>
      <c r="D268" s="20" t="s">
        <v>681</v>
      </c>
      <c r="E268" s="100" t="s">
        <v>253</v>
      </c>
      <c r="F268" s="31">
        <v>30</v>
      </c>
      <c r="G268" s="32">
        <v>64478626</v>
      </c>
      <c r="H268" s="100" t="s">
        <v>253</v>
      </c>
      <c r="I268" s="31">
        <v>0</v>
      </c>
      <c r="J268" s="33">
        <v>0</v>
      </c>
      <c r="K268" s="147">
        <v>0</v>
      </c>
      <c r="L268" s="148">
        <v>0</v>
      </c>
      <c r="M268" s="200">
        <v>0</v>
      </c>
      <c r="N268" s="149">
        <v>0</v>
      </c>
      <c r="O268" s="200">
        <v>0</v>
      </c>
      <c r="P268" s="149">
        <v>0</v>
      </c>
      <c r="Q268" s="200">
        <v>0</v>
      </c>
      <c r="R268" s="149">
        <v>0</v>
      </c>
      <c r="S268" s="147"/>
      <c r="T268" s="147"/>
      <c r="U268" s="147">
        <v>0</v>
      </c>
      <c r="V268" s="150">
        <f t="shared" si="132"/>
        <v>0</v>
      </c>
      <c r="W268" s="145">
        <f t="shared" si="137"/>
        <v>0</v>
      </c>
      <c r="X268" s="145">
        <f t="shared" si="137"/>
        <v>0</v>
      </c>
      <c r="Y268" s="147">
        <f t="shared" si="140"/>
        <v>0</v>
      </c>
      <c r="Z268" s="60">
        <f t="shared" si="140"/>
        <v>0</v>
      </c>
      <c r="AA268" s="144">
        <f t="shared" si="121"/>
        <v>0</v>
      </c>
      <c r="AB268" s="145">
        <f t="shared" si="141"/>
        <v>0</v>
      </c>
      <c r="AC268" s="145" t="s">
        <v>697</v>
      </c>
      <c r="AD268" s="147" t="s">
        <v>718</v>
      </c>
    </row>
    <row r="269" spans="1:30" ht="45" x14ac:dyDescent="0.2">
      <c r="A269" s="137" t="s">
        <v>663</v>
      </c>
      <c r="B269" s="138" t="s">
        <v>657</v>
      </c>
      <c r="C269" s="6" t="s">
        <v>682</v>
      </c>
      <c r="D269" s="20" t="s">
        <v>683</v>
      </c>
      <c r="E269" s="100" t="s">
        <v>446</v>
      </c>
      <c r="F269" s="31">
        <v>2</v>
      </c>
      <c r="G269" s="32">
        <v>78957252</v>
      </c>
      <c r="H269" s="100" t="s">
        <v>446</v>
      </c>
      <c r="I269" s="31">
        <v>0</v>
      </c>
      <c r="J269" s="33">
        <v>0</v>
      </c>
      <c r="K269" s="147">
        <v>0</v>
      </c>
      <c r="L269" s="148">
        <v>0</v>
      </c>
      <c r="M269" s="200">
        <v>0</v>
      </c>
      <c r="N269" s="149">
        <v>0</v>
      </c>
      <c r="O269" s="200">
        <v>0</v>
      </c>
      <c r="P269" s="149">
        <v>0</v>
      </c>
      <c r="Q269" s="200">
        <v>0</v>
      </c>
      <c r="R269" s="149">
        <v>0</v>
      </c>
      <c r="S269" s="147"/>
      <c r="T269" s="147"/>
      <c r="U269" s="147">
        <v>0</v>
      </c>
      <c r="V269" s="150">
        <f t="shared" si="132"/>
        <v>0</v>
      </c>
      <c r="W269" s="145">
        <f t="shared" si="137"/>
        <v>0</v>
      </c>
      <c r="X269" s="145">
        <f t="shared" si="137"/>
        <v>0</v>
      </c>
      <c r="Y269" s="147">
        <f t="shared" si="140"/>
        <v>0</v>
      </c>
      <c r="Z269" s="60">
        <f t="shared" si="140"/>
        <v>0</v>
      </c>
      <c r="AA269" s="144">
        <f t="shared" si="121"/>
        <v>0</v>
      </c>
      <c r="AB269" s="145">
        <f t="shared" si="141"/>
        <v>0</v>
      </c>
      <c r="AC269" s="145" t="s">
        <v>697</v>
      </c>
      <c r="AD269" s="147" t="s">
        <v>718</v>
      </c>
    </row>
    <row r="270" spans="1:30" x14ac:dyDescent="0.2">
      <c r="A270" s="646" t="s">
        <v>699</v>
      </c>
      <c r="B270" s="646"/>
      <c r="C270" s="646"/>
      <c r="D270" s="646"/>
      <c r="E270" s="646"/>
      <c r="F270" s="646"/>
      <c r="G270" s="646"/>
      <c r="H270" s="646"/>
      <c r="I270" s="646"/>
      <c r="J270" s="646"/>
      <c r="K270" s="646"/>
      <c r="L270" s="646"/>
      <c r="M270" s="646"/>
      <c r="N270" s="646"/>
      <c r="O270" s="646"/>
      <c r="P270" s="646"/>
      <c r="Q270" s="646"/>
      <c r="R270" s="646"/>
      <c r="S270" s="646"/>
      <c r="T270" s="646"/>
      <c r="U270" s="646"/>
      <c r="V270" s="646"/>
      <c r="W270" s="151">
        <f>AVERAGE(W257,W258,W259,(W260+W261)/2,W262,W263,W264,W265,W266,W267,W268,W269)</f>
        <v>20.625</v>
      </c>
      <c r="X270" s="151">
        <f>AVERAGE(X257,X258,X259,(X260+X261)/2,X262,X263,X264,X265,X266,X267,X268,X269)</f>
        <v>19.342807237305504</v>
      </c>
      <c r="Y270" s="152"/>
      <c r="Z270" s="152"/>
      <c r="AA270" s="153"/>
      <c r="AB270" s="151"/>
      <c r="AC270" s="151"/>
      <c r="AD270" s="154"/>
    </row>
    <row r="271" spans="1:30" x14ac:dyDescent="0.2">
      <c r="A271" s="647" t="s">
        <v>685</v>
      </c>
      <c r="B271" s="648"/>
      <c r="C271" s="648"/>
      <c r="D271" s="648"/>
      <c r="E271" s="648"/>
      <c r="F271" s="648"/>
      <c r="G271" s="648"/>
      <c r="H271" s="648"/>
      <c r="I271" s="648"/>
      <c r="J271" s="648"/>
      <c r="K271" s="648"/>
      <c r="L271" s="648"/>
      <c r="M271" s="648"/>
      <c r="N271" s="648"/>
      <c r="O271" s="648"/>
      <c r="P271" s="648"/>
      <c r="Q271" s="648"/>
      <c r="R271" s="648"/>
      <c r="S271" s="648"/>
      <c r="T271" s="648"/>
      <c r="U271" s="648"/>
      <c r="V271" s="649"/>
      <c r="W271" s="151" t="str">
        <f t="shared" ref="W271:X271" si="142">IF(W270&lt;=50,"(SR)",IF(W270&lt;=65,"(R)",IF(W270&lt;=75,"(S)",IF(W270&lt;=90,"(T)","(ST)"))))</f>
        <v>(SR)</v>
      </c>
      <c r="X271" s="151" t="str">
        <f t="shared" si="142"/>
        <v>(SR)</v>
      </c>
      <c r="Y271" s="152"/>
      <c r="Z271" s="152"/>
      <c r="AA271" s="155"/>
      <c r="AB271" s="155"/>
      <c r="AC271" s="155"/>
      <c r="AD271" s="154"/>
    </row>
    <row r="272" spans="1:30" ht="78.75" x14ac:dyDescent="0.2">
      <c r="A272" s="132" t="s">
        <v>207</v>
      </c>
      <c r="B272" s="117" t="s">
        <v>418</v>
      </c>
      <c r="C272" s="1" t="s">
        <v>417</v>
      </c>
      <c r="D272" s="15" t="s">
        <v>413</v>
      </c>
      <c r="E272" s="101" t="s">
        <v>624</v>
      </c>
      <c r="F272" s="47">
        <v>5</v>
      </c>
      <c r="G272" s="209">
        <f>SUM(G273:G275)</f>
        <v>1592179390</v>
      </c>
      <c r="H272" s="101" t="s">
        <v>624</v>
      </c>
      <c r="I272" s="48">
        <v>0</v>
      </c>
      <c r="J272" s="50">
        <v>0</v>
      </c>
      <c r="K272" s="174">
        <v>0</v>
      </c>
      <c r="L272" s="206">
        <f>SUM(L273:L275)</f>
        <v>0</v>
      </c>
      <c r="M272" s="48">
        <v>0</v>
      </c>
      <c r="N272" s="206">
        <f>SUM(N273:N275)</f>
        <v>0</v>
      </c>
      <c r="O272" s="48">
        <v>0</v>
      </c>
      <c r="P272" s="206">
        <f>SUM(P273:P275)</f>
        <v>0</v>
      </c>
      <c r="Q272" s="48">
        <v>0</v>
      </c>
      <c r="R272" s="206">
        <f>SUM(R273:R275)</f>
        <v>0</v>
      </c>
      <c r="S272" s="147"/>
      <c r="T272" s="147"/>
      <c r="U272" s="174">
        <v>0</v>
      </c>
      <c r="V272" s="127">
        <f t="shared" si="132"/>
        <v>0</v>
      </c>
      <c r="W272" s="129">
        <f t="shared" si="137"/>
        <v>0</v>
      </c>
      <c r="X272" s="129">
        <f t="shared" si="137"/>
        <v>0</v>
      </c>
      <c r="Y272" s="174">
        <f t="shared" si="140"/>
        <v>0</v>
      </c>
      <c r="Z272" s="174">
        <f>SUM(Z273:Z275)</f>
        <v>0</v>
      </c>
      <c r="AA272" s="159">
        <f t="shared" si="121"/>
        <v>0</v>
      </c>
      <c r="AB272" s="129">
        <f t="shared" si="141"/>
        <v>0</v>
      </c>
      <c r="AC272" s="145" t="s">
        <v>697</v>
      </c>
      <c r="AD272" s="147"/>
    </row>
    <row r="273" spans="1:34" ht="101.25" x14ac:dyDescent="0.2">
      <c r="A273" s="137" t="s">
        <v>414</v>
      </c>
      <c r="B273" s="138" t="s">
        <v>420</v>
      </c>
      <c r="C273" s="6" t="s">
        <v>419</v>
      </c>
      <c r="D273" s="20" t="s">
        <v>630</v>
      </c>
      <c r="E273" s="102" t="s">
        <v>446</v>
      </c>
      <c r="F273" s="3">
        <v>20</v>
      </c>
      <c r="G273" s="4">
        <v>592393130</v>
      </c>
      <c r="H273" s="102" t="s">
        <v>446</v>
      </c>
      <c r="I273" s="31">
        <v>0</v>
      </c>
      <c r="J273" s="33">
        <v>0</v>
      </c>
      <c r="K273" s="147">
        <v>0</v>
      </c>
      <c r="L273" s="60">
        <v>0</v>
      </c>
      <c r="M273" s="200">
        <v>0</v>
      </c>
      <c r="N273" s="149">
        <v>0</v>
      </c>
      <c r="O273" s="200">
        <v>0</v>
      </c>
      <c r="P273" s="149">
        <v>0</v>
      </c>
      <c r="Q273" s="200">
        <v>0</v>
      </c>
      <c r="R273" s="149">
        <v>0</v>
      </c>
      <c r="S273" s="147"/>
      <c r="T273" s="147"/>
      <c r="U273" s="147">
        <v>0</v>
      </c>
      <c r="V273" s="150">
        <f t="shared" si="132"/>
        <v>0</v>
      </c>
      <c r="W273" s="145">
        <f t="shared" si="137"/>
        <v>0</v>
      </c>
      <c r="X273" s="145">
        <f t="shared" si="137"/>
        <v>0</v>
      </c>
      <c r="Y273" s="147">
        <f t="shared" si="140"/>
        <v>0</v>
      </c>
      <c r="Z273" s="60">
        <f t="shared" si="140"/>
        <v>0</v>
      </c>
      <c r="AA273" s="144">
        <f t="shared" si="121"/>
        <v>0</v>
      </c>
      <c r="AB273" s="145">
        <f t="shared" si="141"/>
        <v>0</v>
      </c>
      <c r="AC273" s="145" t="s">
        <v>697</v>
      </c>
      <c r="AD273" s="181" t="s">
        <v>739</v>
      </c>
    </row>
    <row r="274" spans="1:34" ht="90" x14ac:dyDescent="0.2">
      <c r="A274" s="137" t="s">
        <v>415</v>
      </c>
      <c r="B274" s="138" t="s">
        <v>422</v>
      </c>
      <c r="C274" s="6" t="s">
        <v>421</v>
      </c>
      <c r="D274" s="20" t="s">
        <v>631</v>
      </c>
      <c r="E274" s="102" t="s">
        <v>493</v>
      </c>
      <c r="F274" s="3">
        <v>4</v>
      </c>
      <c r="G274" s="4">
        <v>592393130</v>
      </c>
      <c r="H274" s="102" t="s">
        <v>493</v>
      </c>
      <c r="I274" s="31">
        <v>0</v>
      </c>
      <c r="J274" s="33">
        <v>0</v>
      </c>
      <c r="K274" s="147">
        <v>0</v>
      </c>
      <c r="L274" s="60">
        <v>0</v>
      </c>
      <c r="M274" s="200">
        <v>0</v>
      </c>
      <c r="N274" s="149">
        <v>0</v>
      </c>
      <c r="O274" s="200">
        <v>0</v>
      </c>
      <c r="P274" s="149">
        <v>0</v>
      </c>
      <c r="Q274" s="200">
        <v>0</v>
      </c>
      <c r="R274" s="149">
        <v>0</v>
      </c>
      <c r="S274" s="147"/>
      <c r="T274" s="147"/>
      <c r="U274" s="147">
        <v>0</v>
      </c>
      <c r="V274" s="150">
        <f t="shared" si="132"/>
        <v>0</v>
      </c>
      <c r="W274" s="145">
        <f t="shared" si="137"/>
        <v>0</v>
      </c>
      <c r="X274" s="145">
        <f t="shared" si="137"/>
        <v>0</v>
      </c>
      <c r="Y274" s="147">
        <f t="shared" si="140"/>
        <v>0</v>
      </c>
      <c r="Z274" s="60">
        <f t="shared" si="140"/>
        <v>0</v>
      </c>
      <c r="AA274" s="144">
        <f t="shared" si="121"/>
        <v>0</v>
      </c>
      <c r="AB274" s="145">
        <f t="shared" si="141"/>
        <v>0</v>
      </c>
      <c r="AC274" s="145" t="s">
        <v>697</v>
      </c>
      <c r="AD274" s="181" t="s">
        <v>739</v>
      </c>
    </row>
    <row r="275" spans="1:34" ht="45" x14ac:dyDescent="0.2">
      <c r="A275" s="137" t="s">
        <v>416</v>
      </c>
      <c r="B275" s="138" t="s">
        <v>424</v>
      </c>
      <c r="C275" s="6" t="s">
        <v>423</v>
      </c>
      <c r="D275" s="6" t="s">
        <v>632</v>
      </c>
      <c r="E275" s="102" t="s">
        <v>446</v>
      </c>
      <c r="F275" s="3">
        <v>20</v>
      </c>
      <c r="G275" s="4">
        <v>407393130</v>
      </c>
      <c r="H275" s="102" t="s">
        <v>446</v>
      </c>
      <c r="I275" s="31">
        <v>0</v>
      </c>
      <c r="J275" s="33">
        <v>0</v>
      </c>
      <c r="K275" s="147">
        <v>0</v>
      </c>
      <c r="L275" s="60">
        <v>0</v>
      </c>
      <c r="M275" s="200">
        <v>0</v>
      </c>
      <c r="N275" s="149">
        <v>0</v>
      </c>
      <c r="O275" s="200">
        <v>0</v>
      </c>
      <c r="P275" s="149">
        <v>0</v>
      </c>
      <c r="Q275" s="200">
        <v>0</v>
      </c>
      <c r="R275" s="149">
        <v>0</v>
      </c>
      <c r="S275" s="147"/>
      <c r="T275" s="147"/>
      <c r="U275" s="147">
        <v>0</v>
      </c>
      <c r="V275" s="150">
        <f t="shared" si="132"/>
        <v>0</v>
      </c>
      <c r="W275" s="145">
        <f t="shared" si="137"/>
        <v>0</v>
      </c>
      <c r="X275" s="145">
        <f t="shared" si="137"/>
        <v>0</v>
      </c>
      <c r="Y275" s="147">
        <f t="shared" si="140"/>
        <v>0</v>
      </c>
      <c r="Z275" s="60">
        <f t="shared" si="140"/>
        <v>0</v>
      </c>
      <c r="AA275" s="144">
        <f t="shared" si="121"/>
        <v>0</v>
      </c>
      <c r="AB275" s="145">
        <f t="shared" si="141"/>
        <v>0</v>
      </c>
      <c r="AC275" s="145" t="s">
        <v>697</v>
      </c>
      <c r="AD275" s="181" t="s">
        <v>739</v>
      </c>
    </row>
    <row r="276" spans="1:34" x14ac:dyDescent="0.2">
      <c r="A276" s="646" t="s">
        <v>699</v>
      </c>
      <c r="B276" s="646"/>
      <c r="C276" s="646"/>
      <c r="D276" s="646"/>
      <c r="E276" s="646"/>
      <c r="F276" s="646"/>
      <c r="G276" s="646"/>
      <c r="H276" s="646"/>
      <c r="I276" s="646"/>
      <c r="J276" s="646"/>
      <c r="K276" s="646"/>
      <c r="L276" s="646"/>
      <c r="M276" s="646"/>
      <c r="N276" s="646"/>
      <c r="O276" s="646"/>
      <c r="P276" s="646"/>
      <c r="Q276" s="646"/>
      <c r="R276" s="646"/>
      <c r="S276" s="646"/>
      <c r="T276" s="646"/>
      <c r="U276" s="646"/>
      <c r="V276" s="646"/>
      <c r="W276" s="151">
        <f>AVERAGE(W273:W275)</f>
        <v>0</v>
      </c>
      <c r="X276" s="151">
        <f>AVERAGE(X273:X275)</f>
        <v>0</v>
      </c>
      <c r="Y276" s="152"/>
      <c r="Z276" s="152"/>
      <c r="AA276" s="153"/>
      <c r="AB276" s="151"/>
      <c r="AC276" s="151"/>
      <c r="AD276" s="154"/>
    </row>
    <row r="277" spans="1:34" x14ac:dyDescent="0.2">
      <c r="A277" s="647" t="s">
        <v>685</v>
      </c>
      <c r="B277" s="648"/>
      <c r="C277" s="648"/>
      <c r="D277" s="648"/>
      <c r="E277" s="648"/>
      <c r="F277" s="648"/>
      <c r="G277" s="648"/>
      <c r="H277" s="648"/>
      <c r="I277" s="648"/>
      <c r="J277" s="648"/>
      <c r="K277" s="648"/>
      <c r="L277" s="648"/>
      <c r="M277" s="648"/>
      <c r="N277" s="648"/>
      <c r="O277" s="648"/>
      <c r="P277" s="648"/>
      <c r="Q277" s="648"/>
      <c r="R277" s="648"/>
      <c r="S277" s="648"/>
      <c r="T277" s="648"/>
      <c r="U277" s="648"/>
      <c r="V277" s="649"/>
      <c r="W277" s="151" t="str">
        <f t="shared" ref="W277:X277" si="143">IF(W276&lt;=50,"(SR)",IF(W276&lt;=65,"(R)",IF(W276&lt;=75,"(S)",IF(W276&lt;=90,"(T)","(ST)"))))</f>
        <v>(SR)</v>
      </c>
      <c r="X277" s="151" t="str">
        <f t="shared" si="143"/>
        <v>(SR)</v>
      </c>
      <c r="Y277" s="152"/>
      <c r="Z277" s="152"/>
      <c r="AA277" s="155"/>
      <c r="AB277" s="155"/>
      <c r="AC277" s="155"/>
      <c r="AD277" s="154"/>
    </row>
    <row r="278" spans="1:34" x14ac:dyDescent="0.2">
      <c r="A278" s="660" t="s">
        <v>700</v>
      </c>
      <c r="B278" s="660"/>
      <c r="C278" s="660"/>
      <c r="D278" s="660"/>
      <c r="E278" s="660"/>
      <c r="F278" s="660"/>
      <c r="G278" s="660"/>
      <c r="H278" s="660"/>
      <c r="I278" s="660"/>
      <c r="J278" s="660"/>
      <c r="K278" s="660"/>
      <c r="L278" s="660"/>
      <c r="M278" s="660"/>
      <c r="N278" s="660"/>
      <c r="O278" s="660"/>
      <c r="P278" s="660"/>
      <c r="Q278" s="660"/>
      <c r="R278" s="660"/>
      <c r="S278" s="660"/>
      <c r="T278" s="660"/>
      <c r="U278" s="660"/>
      <c r="V278" s="660"/>
      <c r="W278" s="183">
        <f>AVERAGE((W255+W256)/2,W272)</f>
        <v>50</v>
      </c>
      <c r="X278" s="183">
        <f>AVERAGE((X255+X256)/2,X272)</f>
        <v>43.694691886184089</v>
      </c>
      <c r="Y278" s="184"/>
      <c r="Z278" s="184"/>
      <c r="AA278" s="185"/>
      <c r="AB278" s="183"/>
      <c r="AC278" s="183"/>
      <c r="AD278" s="186"/>
    </row>
    <row r="279" spans="1:34" x14ac:dyDescent="0.2">
      <c r="A279" s="661" t="s">
        <v>685</v>
      </c>
      <c r="B279" s="662"/>
      <c r="C279" s="662"/>
      <c r="D279" s="662"/>
      <c r="E279" s="662"/>
      <c r="F279" s="662"/>
      <c r="G279" s="662"/>
      <c r="H279" s="662"/>
      <c r="I279" s="662"/>
      <c r="J279" s="662"/>
      <c r="K279" s="662"/>
      <c r="L279" s="662"/>
      <c r="M279" s="662"/>
      <c r="N279" s="662"/>
      <c r="O279" s="662"/>
      <c r="P279" s="662"/>
      <c r="Q279" s="662"/>
      <c r="R279" s="662"/>
      <c r="S279" s="662"/>
      <c r="T279" s="662"/>
      <c r="U279" s="662"/>
      <c r="V279" s="663"/>
      <c r="W279" s="183" t="str">
        <f t="shared" ref="W279:X279" si="144">IF(W278&lt;=50,"(SR)",IF(W278&lt;=65,"(R)",IF(W278&lt;=75,"(S)",IF(W278&lt;=90,"(T)","(ST)"))))</f>
        <v>(SR)</v>
      </c>
      <c r="X279" s="183" t="str">
        <f t="shared" si="144"/>
        <v>(SR)</v>
      </c>
      <c r="Y279" s="184"/>
      <c r="Z279" s="184"/>
      <c r="AA279" s="187"/>
      <c r="AB279" s="187"/>
      <c r="AC279" s="187"/>
      <c r="AD279" s="186"/>
    </row>
    <row r="280" spans="1:34" x14ac:dyDescent="0.2">
      <c r="A280" s="678" t="s">
        <v>701</v>
      </c>
      <c r="B280" s="679"/>
      <c r="C280" s="679"/>
      <c r="D280" s="679"/>
      <c r="E280" s="679"/>
      <c r="F280" s="679"/>
      <c r="G280" s="679"/>
      <c r="H280" s="679"/>
      <c r="I280" s="679"/>
      <c r="J280" s="679"/>
      <c r="K280" s="679"/>
      <c r="L280" s="679"/>
      <c r="M280" s="679"/>
      <c r="N280" s="679"/>
      <c r="O280" s="679"/>
      <c r="P280" s="679"/>
      <c r="Q280" s="679"/>
      <c r="R280" s="679"/>
      <c r="S280" s="679"/>
      <c r="T280" s="679"/>
      <c r="U280" s="679"/>
      <c r="V280" s="680"/>
      <c r="W280" s="219">
        <f>AVERAGE((W175+W176)/2,(W207+W208)/2,(W253+W254)/2,W83+W84/2,W105,W125,W133,(W141+W142)/2,W157,(W19+W20+W21+W22)/4)</f>
        <v>50</v>
      </c>
      <c r="X280" s="219">
        <f>AVERAGE((X175+X176)/2,(X207+X208)/2,(X253+X254)/2,X83,X105,X125,X133,(X141+X142)/2,X157,X19)</f>
        <v>55.1718316009745</v>
      </c>
      <c r="Y280" s="220"/>
      <c r="Z280" s="220"/>
      <c r="AA280" s="219"/>
      <c r="AB280" s="219"/>
      <c r="AC280" s="219"/>
      <c r="AD280" s="221"/>
    </row>
    <row r="281" spans="1:34" x14ac:dyDescent="0.2">
      <c r="A281" s="678" t="s">
        <v>698</v>
      </c>
      <c r="B281" s="681"/>
      <c r="C281" s="681"/>
      <c r="D281" s="681"/>
      <c r="E281" s="681"/>
      <c r="F281" s="681"/>
      <c r="G281" s="681"/>
      <c r="H281" s="681"/>
      <c r="I281" s="681"/>
      <c r="J281" s="681"/>
      <c r="K281" s="681"/>
      <c r="L281" s="681"/>
      <c r="M281" s="681"/>
      <c r="N281" s="681"/>
      <c r="O281" s="681"/>
      <c r="P281" s="681"/>
      <c r="Q281" s="681"/>
      <c r="R281" s="681"/>
      <c r="S281" s="681"/>
      <c r="T281" s="681"/>
      <c r="U281" s="681"/>
      <c r="V281" s="682"/>
      <c r="W281" s="222" t="str">
        <f t="shared" ref="W281:X281" si="145">IF(W280&lt;=50,"(SR)",IF(W280&lt;=65,"(R)",IF(W280&lt;=75,"(S)",IF(W280&lt;=90,"(T)","(ST)"))))</f>
        <v>(SR)</v>
      </c>
      <c r="X281" s="223" t="str">
        <f t="shared" si="145"/>
        <v>(R)</v>
      </c>
      <c r="Y281" s="220"/>
      <c r="Z281" s="220"/>
      <c r="AA281" s="224"/>
      <c r="AB281" s="224"/>
      <c r="AC281" s="224"/>
      <c r="AD281" s="221"/>
    </row>
    <row r="283" spans="1:34" s="235" customFormat="1" ht="12.75" x14ac:dyDescent="0.25">
      <c r="B283" s="717" t="s">
        <v>741</v>
      </c>
      <c r="C283" s="717"/>
      <c r="D283" s="717"/>
      <c r="E283" s="717"/>
      <c r="F283" s="717"/>
      <c r="G283" s="717"/>
      <c r="H283" s="717"/>
      <c r="I283" s="717"/>
      <c r="J283" s="717"/>
      <c r="K283" s="717"/>
      <c r="L283" s="717"/>
      <c r="M283" s="717"/>
      <c r="N283" s="717"/>
      <c r="O283" s="717"/>
      <c r="P283" s="717"/>
      <c r="Q283" s="717"/>
      <c r="R283" s="717"/>
      <c r="S283" s="717"/>
      <c r="T283" s="717"/>
      <c r="U283" s="717"/>
      <c r="V283" s="717"/>
      <c r="W283" s="717"/>
      <c r="X283" s="717"/>
      <c r="Y283" s="717"/>
      <c r="Z283" s="717"/>
      <c r="AA283" s="717"/>
      <c r="AB283" s="717"/>
      <c r="AC283" s="717"/>
      <c r="AD283" s="717"/>
      <c r="AE283" s="717"/>
      <c r="AF283" s="717"/>
      <c r="AG283" s="717"/>
      <c r="AH283" s="228"/>
    </row>
    <row r="284" spans="1:34" s="235" customFormat="1" ht="12.75" x14ac:dyDescent="0.25">
      <c r="B284" s="717" t="s">
        <v>740</v>
      </c>
      <c r="C284" s="717"/>
      <c r="D284" s="717"/>
      <c r="E284" s="717"/>
      <c r="F284" s="717"/>
      <c r="G284" s="717"/>
      <c r="H284" s="717"/>
      <c r="I284" s="717"/>
      <c r="J284" s="717"/>
      <c r="K284" s="717"/>
      <c r="L284" s="717"/>
      <c r="M284" s="717"/>
      <c r="N284" s="717"/>
      <c r="O284" s="717"/>
      <c r="P284" s="717"/>
      <c r="Q284" s="717"/>
      <c r="R284" s="717"/>
      <c r="S284" s="717"/>
      <c r="T284" s="717"/>
      <c r="U284" s="717"/>
      <c r="V284" s="717"/>
      <c r="W284" s="717"/>
      <c r="X284" s="717"/>
      <c r="Y284" s="717"/>
      <c r="Z284" s="717"/>
      <c r="AA284" s="717"/>
      <c r="AB284" s="717"/>
      <c r="AC284" s="717"/>
      <c r="AD284" s="717"/>
      <c r="AE284" s="717"/>
      <c r="AF284" s="717"/>
      <c r="AG284" s="717"/>
      <c r="AH284" s="228"/>
    </row>
    <row r="285" spans="1:34" s="235" customFormat="1" ht="12.75" x14ac:dyDescent="0.25">
      <c r="B285" s="717" t="s">
        <v>725</v>
      </c>
      <c r="C285" s="717"/>
      <c r="D285" s="717"/>
      <c r="E285" s="717"/>
      <c r="F285" s="717"/>
      <c r="G285" s="717"/>
      <c r="H285" s="717"/>
      <c r="I285" s="717"/>
      <c r="J285" s="717"/>
      <c r="K285" s="717"/>
      <c r="L285" s="717"/>
      <c r="M285" s="717"/>
      <c r="N285" s="717"/>
      <c r="O285" s="717"/>
      <c r="P285" s="717"/>
      <c r="Q285" s="717"/>
      <c r="R285" s="717"/>
      <c r="S285" s="717"/>
      <c r="T285" s="717"/>
      <c r="U285" s="717"/>
      <c r="V285" s="717"/>
      <c r="W285" s="717"/>
      <c r="X285" s="717"/>
      <c r="Y285" s="717"/>
      <c r="Z285" s="717"/>
      <c r="AA285" s="717"/>
      <c r="AB285" s="717"/>
      <c r="AC285" s="717"/>
      <c r="AD285" s="717"/>
      <c r="AE285" s="717"/>
      <c r="AF285" s="717"/>
      <c r="AG285" s="717"/>
      <c r="AH285" s="228"/>
    </row>
    <row r="286" spans="1:34" s="235" customFormat="1" ht="12.75" x14ac:dyDescent="0.25">
      <c r="B286" s="717" t="s">
        <v>726</v>
      </c>
      <c r="C286" s="717"/>
      <c r="D286" s="717"/>
      <c r="E286" s="717"/>
      <c r="F286" s="717"/>
      <c r="G286" s="717"/>
      <c r="H286" s="717"/>
      <c r="I286" s="717"/>
      <c r="J286" s="717"/>
      <c r="K286" s="717"/>
      <c r="L286" s="717"/>
      <c r="M286" s="717"/>
      <c r="N286" s="717"/>
      <c r="O286" s="717"/>
      <c r="P286" s="717"/>
      <c r="Q286" s="717"/>
      <c r="R286" s="717"/>
      <c r="S286" s="717"/>
      <c r="T286" s="717"/>
      <c r="U286" s="717"/>
      <c r="V286" s="717"/>
      <c r="W286" s="717"/>
      <c r="X286" s="717"/>
      <c r="Y286" s="717"/>
      <c r="Z286" s="717"/>
      <c r="AA286" s="717"/>
      <c r="AB286" s="717"/>
      <c r="AC286" s="717"/>
      <c r="AD286" s="717"/>
      <c r="AE286" s="717"/>
      <c r="AF286" s="717"/>
      <c r="AG286" s="717"/>
      <c r="AH286" s="228"/>
    </row>
    <row r="287" spans="1:34" s="235" customFormat="1" ht="12.75" x14ac:dyDescent="0.25">
      <c r="B287" s="236"/>
    </row>
    <row r="288" spans="1:34" s="235" customFormat="1" ht="12.75" x14ac:dyDescent="0.25">
      <c r="B288" s="237" t="s">
        <v>727</v>
      </c>
      <c r="C288" s="237"/>
      <c r="D288" s="237"/>
      <c r="E288" s="237"/>
      <c r="F288" s="237"/>
      <c r="G288" s="237"/>
      <c r="H288" s="237"/>
      <c r="I288" s="237"/>
      <c r="J288" s="237"/>
      <c r="K288" s="237"/>
      <c r="L288" s="237"/>
      <c r="M288" s="237"/>
      <c r="N288" s="237"/>
      <c r="O288" s="237"/>
      <c r="P288" s="237"/>
      <c r="Q288" s="237"/>
      <c r="S288" s="684" t="s">
        <v>728</v>
      </c>
      <c r="T288" s="684"/>
      <c r="U288" s="684"/>
      <c r="V288" s="684"/>
      <c r="Y288" s="238"/>
      <c r="Z288" s="239"/>
      <c r="AC288" s="250" t="s">
        <v>729</v>
      </c>
    </row>
    <row r="289" spans="2:34" s="235" customFormat="1" ht="12.75" x14ac:dyDescent="0.25">
      <c r="B289" s="237" t="s">
        <v>730</v>
      </c>
      <c r="C289" s="237"/>
      <c r="D289" s="237"/>
      <c r="E289" s="237"/>
      <c r="F289" s="237"/>
      <c r="G289" s="237"/>
      <c r="H289" s="237"/>
      <c r="I289" s="237"/>
      <c r="J289" s="237"/>
      <c r="K289" s="240"/>
      <c r="L289" s="240"/>
      <c r="M289" s="240"/>
      <c r="N289" s="240"/>
      <c r="O289" s="240"/>
      <c r="P289" s="240"/>
      <c r="Q289" s="240"/>
      <c r="R289" s="687" t="s">
        <v>731</v>
      </c>
      <c r="S289" s="687"/>
      <c r="T289" s="687"/>
      <c r="U289" s="687"/>
      <c r="V289" s="687"/>
      <c r="W289" s="687"/>
      <c r="Y289" s="238"/>
      <c r="Z289" s="239"/>
      <c r="AA289" s="687" t="s">
        <v>731</v>
      </c>
      <c r="AB289" s="687"/>
      <c r="AC289" s="687"/>
      <c r="AD289" s="687"/>
    </row>
    <row r="290" spans="2:34" s="235" customFormat="1" ht="12.75" x14ac:dyDescent="0.25">
      <c r="B290" s="237"/>
      <c r="C290" s="237"/>
      <c r="D290" s="237"/>
      <c r="E290" s="237"/>
      <c r="F290" s="237"/>
      <c r="G290" s="237"/>
      <c r="H290" s="237"/>
      <c r="I290" s="237"/>
      <c r="J290" s="237"/>
      <c r="K290" s="237"/>
      <c r="L290" s="237"/>
      <c r="M290" s="237"/>
      <c r="N290" s="237"/>
      <c r="O290" s="237"/>
      <c r="P290" s="237"/>
      <c r="Q290" s="237"/>
      <c r="Y290" s="238"/>
      <c r="Z290" s="239"/>
      <c r="AD290" s="250"/>
      <c r="AE290" s="241"/>
      <c r="AF290" s="241"/>
      <c r="AG290" s="250"/>
      <c r="AH290" s="250"/>
    </row>
    <row r="291" spans="2:34" s="235" customFormat="1" ht="14.45" customHeight="1" x14ac:dyDescent="0.25">
      <c r="B291" s="237"/>
      <c r="C291" s="237"/>
      <c r="D291" s="237"/>
      <c r="E291" s="237"/>
      <c r="F291" s="237"/>
      <c r="G291" s="237"/>
      <c r="H291" s="237"/>
      <c r="I291" s="237"/>
      <c r="J291" s="237"/>
      <c r="K291" s="237"/>
      <c r="L291" s="237"/>
      <c r="M291" s="237"/>
      <c r="N291" s="237"/>
      <c r="O291" s="237"/>
      <c r="P291" s="237"/>
      <c r="Q291" s="237"/>
      <c r="R291" s="242" t="s">
        <v>732</v>
      </c>
      <c r="S291" s="242"/>
      <c r="T291" s="242"/>
      <c r="U291" s="242"/>
      <c r="V291" s="242"/>
      <c r="X291" s="243"/>
      <c r="Y291" s="238"/>
      <c r="Z291" s="239"/>
      <c r="AC291" s="250" t="s">
        <v>733</v>
      </c>
      <c r="AD291" s="250"/>
      <c r="AE291" s="241"/>
      <c r="AF291" s="241"/>
      <c r="AG291" s="250"/>
      <c r="AH291" s="250"/>
    </row>
    <row r="292" spans="2:34" s="235" customFormat="1" ht="12.75" x14ac:dyDescent="0.25">
      <c r="B292" s="237"/>
      <c r="C292" s="237"/>
      <c r="D292" s="237"/>
      <c r="E292" s="237"/>
      <c r="F292" s="237"/>
      <c r="G292" s="237"/>
      <c r="H292" s="237"/>
      <c r="I292" s="237"/>
      <c r="J292" s="237"/>
      <c r="K292" s="237"/>
      <c r="L292" s="237"/>
      <c r="M292" s="237"/>
      <c r="N292" s="237"/>
      <c r="O292" s="237"/>
      <c r="P292" s="237"/>
      <c r="Q292" s="237"/>
      <c r="S292" s="684" t="s">
        <v>734</v>
      </c>
      <c r="T292" s="684"/>
      <c r="U292" s="684"/>
      <c r="V292" s="684"/>
      <c r="X292" s="244"/>
      <c r="Y292" s="238"/>
      <c r="Z292" s="239"/>
      <c r="AC292" s="250" t="s">
        <v>734</v>
      </c>
      <c r="AD292" s="250"/>
      <c r="AE292" s="241"/>
      <c r="AF292" s="241"/>
      <c r="AG292" s="250"/>
      <c r="AH292" s="250"/>
    </row>
    <row r="293" spans="2:34" s="235" customFormat="1" ht="12.75" x14ac:dyDescent="0.25">
      <c r="B293" s="237"/>
      <c r="C293" s="237"/>
      <c r="D293" s="237"/>
      <c r="E293" s="237"/>
      <c r="F293" s="237"/>
      <c r="G293" s="237"/>
      <c r="H293" s="237"/>
      <c r="I293" s="237"/>
      <c r="J293" s="237"/>
      <c r="K293" s="237"/>
      <c r="L293" s="237"/>
      <c r="M293" s="237"/>
      <c r="N293" s="237"/>
      <c r="O293" s="237"/>
      <c r="P293" s="237"/>
      <c r="Q293" s="237"/>
      <c r="S293" s="245"/>
      <c r="T293" s="245"/>
      <c r="X293" s="246"/>
      <c r="Y293" s="246"/>
      <c r="Z293" s="246"/>
      <c r="AC293" s="245"/>
      <c r="AD293" s="245"/>
      <c r="AG293" s="246"/>
      <c r="AH293" s="246"/>
    </row>
    <row r="294" spans="2:34" s="235" customFormat="1" ht="12.75" x14ac:dyDescent="0.25">
      <c r="B294" s="237"/>
      <c r="C294" s="237"/>
      <c r="D294" s="237"/>
      <c r="E294" s="237"/>
      <c r="F294" s="237"/>
      <c r="G294" s="237"/>
      <c r="H294" s="237"/>
      <c r="I294" s="237"/>
      <c r="J294" s="237"/>
      <c r="K294" s="237"/>
      <c r="L294" s="237"/>
      <c r="M294" s="237"/>
      <c r="N294" s="237"/>
      <c r="O294" s="237"/>
      <c r="P294" s="237"/>
      <c r="Q294" s="237"/>
      <c r="S294" s="247"/>
      <c r="T294" s="247"/>
      <c r="X294" s="238"/>
      <c r="Y294" s="238"/>
      <c r="Z294" s="238"/>
      <c r="AC294" s="247"/>
      <c r="AD294" s="247"/>
      <c r="AG294" s="238"/>
      <c r="AH294" s="238"/>
    </row>
    <row r="295" spans="2:34" s="235" customFormat="1" ht="12.75" x14ac:dyDescent="0.25">
      <c r="B295" s="237"/>
      <c r="C295" s="237"/>
      <c r="D295" s="237"/>
      <c r="E295" s="237"/>
      <c r="F295" s="237"/>
      <c r="G295" s="237"/>
      <c r="H295" s="237"/>
      <c r="I295" s="237"/>
      <c r="J295" s="237"/>
      <c r="K295" s="240"/>
      <c r="L295" s="240"/>
      <c r="M295" s="240"/>
      <c r="N295" s="240"/>
      <c r="O295" s="240"/>
      <c r="P295" s="240"/>
      <c r="Q295" s="240"/>
      <c r="S295" s="247"/>
      <c r="T295" s="247"/>
      <c r="X295" s="238"/>
      <c r="Y295" s="238"/>
      <c r="Z295" s="238"/>
      <c r="AC295" s="247"/>
      <c r="AD295" s="247"/>
      <c r="AG295" s="238"/>
      <c r="AH295" s="238"/>
    </row>
    <row r="296" spans="2:34" s="235" customFormat="1" ht="12.75" x14ac:dyDescent="0.25">
      <c r="B296" s="237"/>
      <c r="C296" s="237"/>
      <c r="D296" s="237"/>
      <c r="E296" s="237"/>
      <c r="F296" s="237"/>
      <c r="G296" s="237"/>
      <c r="H296" s="237"/>
      <c r="I296" s="237"/>
      <c r="J296" s="237"/>
      <c r="K296" s="237"/>
      <c r="L296" s="237"/>
      <c r="M296" s="237"/>
      <c r="N296" s="237"/>
      <c r="O296" s="237"/>
      <c r="P296" s="237"/>
      <c r="Q296" s="237"/>
      <c r="R296" s="236" t="s">
        <v>735</v>
      </c>
      <c r="T296" s="236"/>
      <c r="U296" s="236"/>
      <c r="V296" s="236"/>
      <c r="AC296" s="248" t="s">
        <v>735</v>
      </c>
      <c r="AD296" s="248"/>
      <c r="AE296" s="248"/>
      <c r="AF296" s="248"/>
      <c r="AG296" s="248"/>
      <c r="AH296" s="248"/>
    </row>
  </sheetData>
  <mergeCells count="201">
    <mergeCell ref="S292:V292"/>
    <mergeCell ref="B284:AG284"/>
    <mergeCell ref="B285:AG285"/>
    <mergeCell ref="B286:AG286"/>
    <mergeCell ref="S288:V288"/>
    <mergeCell ref="R289:W289"/>
    <mergeCell ref="AA289:AD289"/>
    <mergeCell ref="A277:V277"/>
    <mergeCell ref="A278:V278"/>
    <mergeCell ref="A279:V279"/>
    <mergeCell ref="A280:V280"/>
    <mergeCell ref="A281:V281"/>
    <mergeCell ref="B283:AG283"/>
    <mergeCell ref="A260:A261"/>
    <mergeCell ref="B260:B261"/>
    <mergeCell ref="C260:C261"/>
    <mergeCell ref="A270:V270"/>
    <mergeCell ref="A271:V271"/>
    <mergeCell ref="A276:V276"/>
    <mergeCell ref="A252:V252"/>
    <mergeCell ref="A253:A254"/>
    <mergeCell ref="B253:B254"/>
    <mergeCell ref="C253:C254"/>
    <mergeCell ref="A255:A256"/>
    <mergeCell ref="B255:B256"/>
    <mergeCell ref="C255:C256"/>
    <mergeCell ref="A229:V229"/>
    <mergeCell ref="A242:V242"/>
    <mergeCell ref="A243:V243"/>
    <mergeCell ref="A249:V249"/>
    <mergeCell ref="A250:V250"/>
    <mergeCell ref="A251:V251"/>
    <mergeCell ref="A219:A220"/>
    <mergeCell ref="B219:B220"/>
    <mergeCell ref="C219:C220"/>
    <mergeCell ref="A221:V221"/>
    <mergeCell ref="A222:V222"/>
    <mergeCell ref="A228:V228"/>
    <mergeCell ref="A209:A210"/>
    <mergeCell ref="B209:B210"/>
    <mergeCell ref="C209:C210"/>
    <mergeCell ref="A216:A217"/>
    <mergeCell ref="B216:B217"/>
    <mergeCell ref="C216:C217"/>
    <mergeCell ref="A203:V203"/>
    <mergeCell ref="A204:V204"/>
    <mergeCell ref="A205:V205"/>
    <mergeCell ref="A206:V206"/>
    <mergeCell ref="A207:A208"/>
    <mergeCell ref="B207:B208"/>
    <mergeCell ref="C207:C208"/>
    <mergeCell ref="A193:V193"/>
    <mergeCell ref="A194:A195"/>
    <mergeCell ref="B194:B195"/>
    <mergeCell ref="C194:C195"/>
    <mergeCell ref="A198:A199"/>
    <mergeCell ref="B198:B199"/>
    <mergeCell ref="C198:C199"/>
    <mergeCell ref="A172:V172"/>
    <mergeCell ref="A173:V173"/>
    <mergeCell ref="A175:A176"/>
    <mergeCell ref="B175:B176"/>
    <mergeCell ref="C175:C176"/>
    <mergeCell ref="A192:V192"/>
    <mergeCell ref="A161:V161"/>
    <mergeCell ref="A162:V162"/>
    <mergeCell ref="A165:V165"/>
    <mergeCell ref="A166:V166"/>
    <mergeCell ref="A170:V170"/>
    <mergeCell ref="A171:V171"/>
    <mergeCell ref="A146:V146"/>
    <mergeCell ref="A147:V147"/>
    <mergeCell ref="A153:V153"/>
    <mergeCell ref="A154:V154"/>
    <mergeCell ref="A155:V155"/>
    <mergeCell ref="A156:V156"/>
    <mergeCell ref="A137:V137"/>
    <mergeCell ref="A138:V138"/>
    <mergeCell ref="A139:V139"/>
    <mergeCell ref="A140:V140"/>
    <mergeCell ref="A141:A142"/>
    <mergeCell ref="B141:B142"/>
    <mergeCell ref="C141:C142"/>
    <mergeCell ref="A123:V123"/>
    <mergeCell ref="A124:V124"/>
    <mergeCell ref="A129:V129"/>
    <mergeCell ref="A130:V130"/>
    <mergeCell ref="A131:V131"/>
    <mergeCell ref="A132:V132"/>
    <mergeCell ref="A109:V109"/>
    <mergeCell ref="A110:V110"/>
    <mergeCell ref="A114:V114"/>
    <mergeCell ref="A115:V115"/>
    <mergeCell ref="A121:V121"/>
    <mergeCell ref="A122:V122"/>
    <mergeCell ref="A95:V95"/>
    <mergeCell ref="A96:V96"/>
    <mergeCell ref="A101:V101"/>
    <mergeCell ref="A102:V102"/>
    <mergeCell ref="A103:V103"/>
    <mergeCell ref="A104:V104"/>
    <mergeCell ref="X83:X84"/>
    <mergeCell ref="Z83:Z84"/>
    <mergeCell ref="AA83:AA84"/>
    <mergeCell ref="AB83:AB84"/>
    <mergeCell ref="A90:V90"/>
    <mergeCell ref="A91:V91"/>
    <mergeCell ref="L83:L84"/>
    <mergeCell ref="N83:N84"/>
    <mergeCell ref="P83:P84"/>
    <mergeCell ref="R83:R84"/>
    <mergeCell ref="T83:T84"/>
    <mergeCell ref="V83:V84"/>
    <mergeCell ref="A72:V72"/>
    <mergeCell ref="A79:V79"/>
    <mergeCell ref="A80:V80"/>
    <mergeCell ref="A81:V81"/>
    <mergeCell ref="A82:V82"/>
    <mergeCell ref="A83:A84"/>
    <mergeCell ref="B83:B84"/>
    <mergeCell ref="C83:C84"/>
    <mergeCell ref="G83:G84"/>
    <mergeCell ref="J83:J84"/>
    <mergeCell ref="A49:V49"/>
    <mergeCell ref="A57:V57"/>
    <mergeCell ref="A58:V58"/>
    <mergeCell ref="A65:V65"/>
    <mergeCell ref="A66:V66"/>
    <mergeCell ref="A71:V71"/>
    <mergeCell ref="A29:V29"/>
    <mergeCell ref="A36:V36"/>
    <mergeCell ref="A37:V37"/>
    <mergeCell ref="A40:V40"/>
    <mergeCell ref="A41:V41"/>
    <mergeCell ref="A48:V48"/>
    <mergeCell ref="T23:T25"/>
    <mergeCell ref="V23:V25"/>
    <mergeCell ref="Z23:Z25"/>
    <mergeCell ref="AB23:AB25"/>
    <mergeCell ref="AC23:AC25"/>
    <mergeCell ref="A28:V28"/>
    <mergeCell ref="AC19:AC22"/>
    <mergeCell ref="A23:A25"/>
    <mergeCell ref="B23:B25"/>
    <mergeCell ref="C23:C25"/>
    <mergeCell ref="G23:G25"/>
    <mergeCell ref="J23:J25"/>
    <mergeCell ref="L23:L25"/>
    <mergeCell ref="N23:N25"/>
    <mergeCell ref="P23:P25"/>
    <mergeCell ref="R23:R25"/>
    <mergeCell ref="P19:P22"/>
    <mergeCell ref="R19:R22"/>
    <mergeCell ref="T19:T22"/>
    <mergeCell ref="V19:V22"/>
    <mergeCell ref="Z19:Z22"/>
    <mergeCell ref="AB19:AB22"/>
    <mergeCell ref="B19:B22"/>
    <mergeCell ref="C19:C22"/>
    <mergeCell ref="G19:G22"/>
    <mergeCell ref="J19:J22"/>
    <mergeCell ref="L19:L22"/>
    <mergeCell ref="N19:N22"/>
    <mergeCell ref="Q16:R16"/>
    <mergeCell ref="S16:T16"/>
    <mergeCell ref="U16:V16"/>
    <mergeCell ref="W16:X16"/>
    <mergeCell ref="Y16:Z16"/>
    <mergeCell ref="O14:P14"/>
    <mergeCell ref="Q14:R14"/>
    <mergeCell ref="S14:T14"/>
    <mergeCell ref="K13:L14"/>
    <mergeCell ref="M13:T13"/>
    <mergeCell ref="U13:V14"/>
    <mergeCell ref="W13:X14"/>
    <mergeCell ref="Y13:Z14"/>
    <mergeCell ref="AA13:AB14"/>
    <mergeCell ref="X23:X25"/>
    <mergeCell ref="X19:X22"/>
    <mergeCell ref="A13:A15"/>
    <mergeCell ref="B13:B15"/>
    <mergeCell ref="C13:C15"/>
    <mergeCell ref="D13:E14"/>
    <mergeCell ref="F13:G14"/>
    <mergeCell ref="H13:J14"/>
    <mergeCell ref="A1:AD1"/>
    <mergeCell ref="A2:AD2"/>
    <mergeCell ref="A3:AD3"/>
    <mergeCell ref="A5:AD5"/>
    <mergeCell ref="A6:AD6"/>
    <mergeCell ref="A7:AD7"/>
    <mergeCell ref="AA16:AB16"/>
    <mergeCell ref="D16:E16"/>
    <mergeCell ref="F16:G16"/>
    <mergeCell ref="H16:J16"/>
    <mergeCell ref="K16:L16"/>
    <mergeCell ref="M16:N16"/>
    <mergeCell ref="O16:P16"/>
    <mergeCell ref="AC13:AC15"/>
    <mergeCell ref="AD13:AD15"/>
    <mergeCell ref="M14:N14"/>
  </mergeCells>
  <printOptions horizontalCentered="1"/>
  <pageMargins left="0" right="0" top="0" bottom="0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Evaluasi Triwulan 2</vt:lpstr>
      <vt:lpstr>Sheet1</vt:lpstr>
      <vt:lpstr>CAPAIAN KINERJA SASARAN</vt:lpstr>
      <vt:lpstr>Evaluasi Triwulan II</vt:lpstr>
      <vt:lpstr>Renja Triwulan (2)</vt:lpstr>
      <vt:lpstr>'Evaluasi Triwulan 2'!Print_Area</vt:lpstr>
      <vt:lpstr>'Evaluasi Triwulan II'!Print_Area</vt:lpstr>
      <vt:lpstr>'Renja Triwulan (2)'!Print_Area</vt:lpstr>
      <vt:lpstr>'Evaluasi Triwulan 2'!Print_Titles</vt:lpstr>
      <vt:lpstr>'Evaluasi Triwulan II'!Print_Titles</vt:lpstr>
      <vt:lpstr>'Renja Triwulan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bappeda</dc:creator>
  <cp:lastModifiedBy>acer</cp:lastModifiedBy>
  <cp:lastPrinted>2025-05-15T07:19:36Z</cp:lastPrinted>
  <dcterms:created xsi:type="dcterms:W3CDTF">2021-04-08T06:42:15Z</dcterms:created>
  <dcterms:modified xsi:type="dcterms:W3CDTF">2025-08-01T03:03:45Z</dcterms:modified>
</cp:coreProperties>
</file>